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M:\Divisjon_Risikostyring\Kapitalstyring\Pilar 3\Tabeller 2023\"/>
    </mc:Choice>
  </mc:AlternateContent>
  <xr:revisionPtr revIDLastSave="0" documentId="13_ncr:1_{A7665509-6A40-408E-9D90-F5C6C54F2B9C}" xr6:coauthVersionLast="47" xr6:coauthVersionMax="47" xr10:uidLastSave="{00000000-0000-0000-0000-000000000000}"/>
  <bookViews>
    <workbookView xWindow="40125" yWindow="360" windowWidth="27780" windowHeight="13200" tabRatio="831" xr2:uid="{BDC47604-022F-4ED5-8C4D-8DE21994EDDD}"/>
  </bookViews>
  <sheets>
    <sheet name="Contents" sheetId="65" r:id="rId1"/>
    <sheet name="KM1" sheetId="34" r:id="rId2"/>
    <sheet name="OV1" sheetId="15" r:id="rId3"/>
    <sheet name="CC1" sheetId="1" r:id="rId4"/>
    <sheet name="CC2" sheetId="54" r:id="rId5"/>
    <sheet name="CCA" sheetId="25" r:id="rId6"/>
    <sheet name="CCYB1" sheetId="2" r:id="rId7"/>
    <sheet name="CCYB2" sheetId="3" r:id="rId8"/>
    <sheet name="LR1" sheetId="35" r:id="rId9"/>
    <sheet name="LR2" sheetId="36" r:id="rId10"/>
    <sheet name="LR3" sheetId="37" r:id="rId11"/>
    <sheet name="LIQ1" sheetId="14" r:id="rId12"/>
    <sheet name="LIQ2" sheetId="39" r:id="rId13"/>
    <sheet name="CR1" sheetId="41" r:id="rId14"/>
    <sheet name="CR2" sheetId="42" r:id="rId15"/>
    <sheet name="CQ1" sheetId="43" r:id="rId16"/>
    <sheet name="CQ3" sheetId="40" r:id="rId17"/>
    <sheet name="CQ5" sheetId="46" r:id="rId18"/>
    <sheet name="CR4" sheetId="4" r:id="rId19"/>
    <sheet name="CR5" sheetId="5" r:id="rId20"/>
    <sheet name="CCR1" sheetId="47" r:id="rId21"/>
    <sheet name="CCR2" sheetId="48" r:id="rId22"/>
    <sheet name="CCR3" sheetId="49" r:id="rId23"/>
    <sheet name="CCR5" sheetId="55" r:id="rId24"/>
    <sheet name="CCR8" sheetId="53" r:id="rId25"/>
    <sheet name="OR1" sheetId="58" r:id="rId26"/>
    <sheet name="REM1" sheetId="62" r:id="rId27"/>
    <sheet name="AE1" sheetId="6" r:id="rId28"/>
    <sheet name="AE3" sheetId="8" r:id="rId29"/>
    <sheet name="IRRBB1" sheetId="61" r:id="rId30"/>
    <sheet name="KM2" sheetId="30" r:id="rId31"/>
    <sheet name="TLAC1" sheetId="31" r:id="rId32"/>
    <sheet name="TLAC3" sheetId="32" r:id="rId33"/>
  </sheets>
  <definedNames>
    <definedName name="_xlnm._FilterDatabase" localSheetId="3" hidden="1">'CC1'!$A$4:$C$119</definedName>
    <definedName name="_Toc66961291" localSheetId="0">Contents!#REF!</definedName>
    <definedName name="_Toc66961292" localSheetId="0">Contents!#REF!</definedName>
    <definedName name="_Toc66961294" localSheetId="0">Contents!$B$60</definedName>
    <definedName name="_xlnm.Print_Area" localSheetId="12">'LIQ2'!$A$1:$J$50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18" i="2" l="1"/>
  <c r="M17" i="2"/>
  <c r="M16" i="2"/>
  <c r="M15" i="2"/>
  <c r="M14" i="2"/>
  <c r="M13" i="2"/>
  <c r="M12" i="2"/>
  <c r="M11" i="2"/>
  <c r="M10" i="2"/>
  <c r="M20" i="2"/>
  <c r="N20" i="2"/>
  <c r="N19" i="2"/>
  <c r="C19" i="2" l="1"/>
  <c r="L19" i="2"/>
  <c r="I19" i="2"/>
  <c r="H18" i="2"/>
  <c r="H17" i="2"/>
  <c r="H15" i="2"/>
  <c r="H16" i="2"/>
  <c r="H14" i="2"/>
  <c r="H13" i="2"/>
  <c r="H19" i="2"/>
  <c r="H12" i="2"/>
  <c r="M19" i="2"/>
  <c r="H11" i="2"/>
  <c r="H10" i="2"/>
  <c r="H20" i="2"/>
  <c r="G41" i="39" l="1"/>
  <c r="J41" i="39" l="1"/>
  <c r="E41" i="39"/>
  <c r="I41" i="39"/>
  <c r="H15" i="32" l="1"/>
  <c r="H13" i="32"/>
  <c r="H12" i="32"/>
  <c r="E14" i="32"/>
  <c r="H14" i="32" s="1"/>
  <c r="D16" i="32"/>
  <c r="C16" i="32"/>
  <c r="C23" i="31"/>
  <c r="H16" i="32" l="1"/>
  <c r="H11" i="32"/>
  <c r="E17" i="62"/>
  <c r="E14" i="62"/>
  <c r="E7" i="62" s="1"/>
  <c r="E8" i="62"/>
  <c r="E28" i="62" l="1"/>
  <c r="F19" i="43" l="1"/>
  <c r="E19" i="43"/>
  <c r="H19" i="43"/>
  <c r="I19" i="43"/>
  <c r="J19" i="43"/>
  <c r="K19" i="43"/>
  <c r="M19" i="43"/>
  <c r="D19" i="43"/>
  <c r="C68" i="36" l="1"/>
  <c r="D72" i="36" l="1"/>
  <c r="D69" i="36"/>
  <c r="D71" i="36" s="1"/>
  <c r="C67" i="36"/>
  <c r="D68" i="36"/>
  <c r="D67" i="36"/>
  <c r="D63" i="36"/>
  <c r="D58" i="36"/>
  <c r="D57" i="36"/>
  <c r="D56" i="36"/>
  <c r="C115" i="1" l="1"/>
  <c r="C116" i="1"/>
  <c r="C117" i="1"/>
  <c r="C118" i="1"/>
  <c r="C119" i="1"/>
  <c r="C114" i="1"/>
  <c r="C96" i="1" l="1"/>
  <c r="C72" i="1" l="1"/>
  <c r="D15" i="49" l="1"/>
  <c r="E15" i="49"/>
  <c r="F15" i="49"/>
  <c r="G15" i="49"/>
  <c r="H15" i="49"/>
  <c r="I15" i="49"/>
  <c r="J15" i="49"/>
  <c r="K15" i="49"/>
  <c r="L15" i="49"/>
  <c r="M15" i="49"/>
  <c r="C15" i="49"/>
  <c r="D11" i="49"/>
  <c r="E11" i="49"/>
  <c r="F11" i="49"/>
  <c r="G11" i="49"/>
  <c r="H11" i="49"/>
  <c r="I11" i="49"/>
  <c r="J11" i="49"/>
  <c r="K11" i="49"/>
  <c r="L11" i="49"/>
  <c r="M11" i="49"/>
  <c r="C11" i="49"/>
  <c r="N9" i="49" l="1"/>
  <c r="G19" i="4" l="1"/>
  <c r="G11" i="4"/>
  <c r="F19" i="4"/>
  <c r="F11" i="4"/>
  <c r="E19" i="4"/>
  <c r="E11" i="4"/>
  <c r="D19" i="4"/>
  <c r="D11" i="4"/>
  <c r="C19" i="4"/>
  <c r="C11" i="4"/>
  <c r="E37" i="34" l="1"/>
  <c r="C9" i="15" l="1"/>
  <c r="C12" i="15"/>
  <c r="E16" i="15"/>
  <c r="D29" i="15"/>
  <c r="D28" i="15"/>
  <c r="D27" i="15"/>
  <c r="D26" i="15"/>
  <c r="D25" i="15"/>
  <c r="D11" i="15"/>
  <c r="D10" i="15"/>
  <c r="D43" i="15" l="1"/>
  <c r="D14" i="15"/>
  <c r="D18" i="15" s="1"/>
  <c r="C63" i="36" l="1"/>
  <c r="C34" i="36"/>
  <c r="C14" i="36" l="1"/>
  <c r="C51" i="36"/>
  <c r="C37" i="36"/>
  <c r="C26" i="36"/>
  <c r="C54" i="36" l="1"/>
  <c r="C8" i="37"/>
  <c r="C6" i="37" s="1"/>
  <c r="C58" i="36" l="1"/>
  <c r="C70" i="36"/>
  <c r="C72" i="36" s="1"/>
  <c r="C69" i="36"/>
  <c r="C71" i="36" s="1"/>
  <c r="C20" i="35"/>
  <c r="C57" i="36"/>
  <c r="C56" i="36"/>
  <c r="D28" i="62"/>
  <c r="D18" i="62"/>
  <c r="O31" i="41" l="1"/>
  <c r="N31" i="41" l="1"/>
  <c r="M31" i="41"/>
  <c r="K31" i="41"/>
  <c r="L31" i="41"/>
  <c r="J31" i="41"/>
  <c r="I31" i="41"/>
  <c r="Q31" i="41"/>
  <c r="G31" i="41" l="1"/>
  <c r="F31" i="41"/>
  <c r="P31" i="41"/>
  <c r="C31" i="41"/>
  <c r="H31" i="41"/>
  <c r="D31" i="41"/>
  <c r="E31" i="41"/>
  <c r="J30" i="40" l="1"/>
  <c r="I30" i="40"/>
  <c r="K30" i="40"/>
  <c r="L30" i="40"/>
  <c r="D30" i="40"/>
  <c r="G30" i="40"/>
  <c r="M30" i="40"/>
  <c r="F30" i="40"/>
  <c r="E30" i="40"/>
  <c r="N30" i="40"/>
  <c r="O30" i="40"/>
  <c r="H30" i="40"/>
  <c r="C19" i="35" l="1"/>
  <c r="N7" i="49" l="1"/>
  <c r="N17" i="49"/>
  <c r="N16" i="49"/>
  <c r="N15" i="49"/>
  <c r="N14" i="49"/>
  <c r="N13" i="49"/>
  <c r="N12" i="49"/>
  <c r="N11" i="49"/>
  <c r="N10" i="49"/>
  <c r="N8" i="49"/>
  <c r="E27" i="15" l="1"/>
  <c r="C55" i="1" l="1"/>
  <c r="C51" i="1" s="1"/>
  <c r="E17" i="15" l="1"/>
  <c r="C14" i="15"/>
  <c r="E14" i="15" l="1"/>
  <c r="C18" i="15"/>
  <c r="E18" i="15" s="1"/>
  <c r="H11" i="4"/>
  <c r="E38" i="15" l="1"/>
  <c r="E37" i="15"/>
  <c r="E36" i="15"/>
  <c r="E35" i="15"/>
  <c r="E34" i="15"/>
  <c r="E33" i="15"/>
  <c r="E32" i="15"/>
  <c r="E31" i="15"/>
  <c r="E30" i="15"/>
  <c r="C29" i="15"/>
  <c r="E29" i="15" s="1"/>
  <c r="C28" i="15"/>
  <c r="E28" i="15" s="1"/>
  <c r="C27" i="15"/>
  <c r="C26" i="15"/>
  <c r="E26" i="15" s="1"/>
  <c r="C25" i="15"/>
  <c r="E25" i="15" s="1"/>
  <c r="E7" i="15"/>
  <c r="E8" i="15"/>
  <c r="E13" i="15"/>
  <c r="E12" i="15"/>
  <c r="C11" i="15"/>
  <c r="E11" i="15" s="1"/>
  <c r="C10" i="15"/>
  <c r="E10" i="15" s="1"/>
  <c r="E9" i="15"/>
  <c r="E24" i="15" l="1"/>
  <c r="C43" i="15"/>
  <c r="M9" i="2"/>
  <c r="E43" i="15" l="1"/>
  <c r="H9" i="2"/>
  <c r="C47" i="1" l="1"/>
  <c r="C82" i="1"/>
  <c r="C64" i="1"/>
  <c r="R19" i="5"/>
  <c r="R11" i="5"/>
  <c r="R18" i="5" l="1"/>
  <c r="H22" i="4"/>
  <c r="H15" i="4"/>
  <c r="R12" i="5"/>
  <c r="R22" i="5"/>
  <c r="H8" i="4"/>
  <c r="R21" i="5"/>
  <c r="H20" i="4"/>
  <c r="H12" i="4"/>
  <c r="H21" i="4"/>
  <c r="R9" i="5"/>
  <c r="R20" i="5"/>
  <c r="R10" i="5"/>
  <c r="H9" i="4"/>
  <c r="H13" i="4"/>
  <c r="R8" i="5"/>
  <c r="H18" i="4"/>
  <c r="R7" i="5"/>
  <c r="R17" i="5"/>
  <c r="R23" i="5"/>
  <c r="H16" i="4"/>
  <c r="R16" i="5"/>
  <c r="R15" i="5"/>
  <c r="R14" i="5"/>
  <c r="H10" i="4"/>
  <c r="H17" i="4"/>
  <c r="H14" i="4"/>
  <c r="H23" i="4"/>
  <c r="R13" i="5"/>
  <c r="H7" i="4" l="1"/>
</calcChain>
</file>

<file path=xl/sharedStrings.xml><?xml version="1.0" encoding="utf-8"?>
<sst xmlns="http://schemas.openxmlformats.org/spreadsheetml/2006/main" count="2532" uniqueCount="1247">
  <si>
    <t>Amounts</t>
  </si>
  <si>
    <t xml:space="preserve">Common Equity Tier 1 (CET1) capital:  instruments and reserves                                                                                       </t>
  </si>
  <si>
    <t xml:space="preserve">Capital instruments and the related share premium accounts </t>
  </si>
  <si>
    <t xml:space="preserve">     of which: Instrument type 1</t>
  </si>
  <si>
    <t xml:space="preserve">     of which: Instrument type 2</t>
  </si>
  <si>
    <t xml:space="preserve">     of which: Instrument type 3</t>
  </si>
  <si>
    <t xml:space="preserve">Retained earnings </t>
  </si>
  <si>
    <t>Accumulated other comprehensive income (and other reserves)</t>
  </si>
  <si>
    <t>EU-3a</t>
  </si>
  <si>
    <t>Funds for general banking risk</t>
  </si>
  <si>
    <t xml:space="preserve">Amount of qualifying items referred to in Article 484 (3) and the related share premium accounts subject to phase out from CET1 </t>
  </si>
  <si>
    <t>Minority interests (amount allowed in consolidated CET1)</t>
  </si>
  <si>
    <t>EU-5a</t>
  </si>
  <si>
    <t xml:space="preserve">Independently reviewed interim profits net of any foreseeable charge or dividend </t>
  </si>
  <si>
    <t>Common Equity Tier 1 (CET1) capital before regulatory adjustments</t>
  </si>
  <si>
    <t>Common Equity Tier 1 (CET1) capital: regulatory adjustments </t>
  </si>
  <si>
    <t>Additional value adjustments (negative amount)</t>
  </si>
  <si>
    <t>Intangible assets (net of related tax liability) (negative amount)</t>
  </si>
  <si>
    <t>Not applicable</t>
  </si>
  <si>
    <t>Deferred tax assets that rely on future profitability excluding those arising from temporary differences (net of related tax liability where the conditions in Article 38 (3) are met) (negative amount)</t>
  </si>
  <si>
    <t>Fair value reserves related to gains or losses on cash flow hedges of financial instruments that are not valued at fair value</t>
  </si>
  <si>
    <t xml:space="preserve">Negative amounts resulting from the calculation of expected loss amounts </t>
  </si>
  <si>
    <t>Any increase in equity that results from securitised assets (negative amount)</t>
  </si>
  <si>
    <t>Gains or losses on liabilities valued at fair value resulting from changes in own credit standing</t>
  </si>
  <si>
    <t>Defined-benefit pension fund assets (negative amount)</t>
  </si>
  <si>
    <t>Direct and indirect holdings by an institution of own CET1 instruments (negative amount)</t>
  </si>
  <si>
    <t>Direct, indirect and synthetic holdings of the CET 1 instruments of financial sector entities where those entities have reciprocal cross holdings with the institution designed to inflate artificially the own funds of the institution (negative amount)</t>
  </si>
  <si>
    <t>Direct, indirect and synthetic holdings by the institution of the CET1 instruments of financial sector entities where the institution does not have a significant investment in those entities (amount above 10% threshold and net of eligible short positions) (negative amount)</t>
  </si>
  <si>
    <t>Direct, indirect and synthetic holdings by the institution of the CET1 instruments of financial sector entities where the institution has a significant investment in those entities (amount above 10% threshold and net of eligible short positions) (negative amount)</t>
  </si>
  <si>
    <t>EU-20a</t>
  </si>
  <si>
    <t>Exposure amount of the following items which qualify for a RW of 1250%, where the institution opts for the deduction alternative</t>
  </si>
  <si>
    <t>EU-20b</t>
  </si>
  <si>
    <t xml:space="preserve">     of which: qualifying holdings outside the financial sector (negative amount)</t>
  </si>
  <si>
    <t>EU-20c</t>
  </si>
  <si>
    <t xml:space="preserve">     of which: securitisation positions (negative amount)</t>
  </si>
  <si>
    <t>EU-20d</t>
  </si>
  <si>
    <t xml:space="preserve">     of which: free deliveries (negative amount)</t>
  </si>
  <si>
    <t>Deferred tax assets arising from temporary differences (amount above 10% threshold, net of related tax liability where the conditions in Article 38 (3) are met) (negative amount)</t>
  </si>
  <si>
    <t>Amount exceeding the 17,65% threshold (negative amount)</t>
  </si>
  <si>
    <t xml:space="preserve">     of which: direct, indirect and synthetic holdings by the institution of the CET1 instruments of financial sector entities where the institution has a significant investment in those entities</t>
  </si>
  <si>
    <t xml:space="preserve">     of which: deferred tax assets arising from temporary differences</t>
  </si>
  <si>
    <t>EU-25a</t>
  </si>
  <si>
    <t>Losses for the current financial year (negative amount)</t>
  </si>
  <si>
    <t>EU-25b</t>
  </si>
  <si>
    <t>Foreseeable tax charges relating to CET1 items except where the institution suitably adjusts the amount of CET1 items insofar as such tax charges reduce the amount up to which those items may be used to cover risks or losses (negative amount)</t>
  </si>
  <si>
    <t>Qualifying AT1 deductions that exceed the AT1 items of the institution (negative amount)</t>
  </si>
  <si>
    <t>27a</t>
  </si>
  <si>
    <t>Total regulatory adjustments to Common Equity Tier 1 (CET1)</t>
  </si>
  <si>
    <t xml:space="preserve">Common Equity Tier 1 (CET1) capital </t>
  </si>
  <si>
    <t>Additional Tier 1 (AT1) capital: instruments</t>
  </si>
  <si>
    <t xml:space="preserve">     of which: classified as equity under applicable accounting standards</t>
  </si>
  <si>
    <t xml:space="preserve">     of which: classified as liabilities under applicable accounting standards</t>
  </si>
  <si>
    <t xml:space="preserve">Qualifying Tier 1 capital included in consolidated AT1 capital (including minority interests not included in row 5) issued by subsidiaries and held by third parties </t>
  </si>
  <si>
    <t xml:space="preserve">    of which: instruments issued by subsidiaries subject to phase out </t>
  </si>
  <si>
    <t xml:space="preserve">   Additional Tier 1 (AT1) capital before regulatory adjustments</t>
  </si>
  <si>
    <t>Additional Tier 1 (AT1) capital: regulatory adjustments</t>
  </si>
  <si>
    <t>Direct and indirect holdings by an institution of own AT1 instruments (negative amount)</t>
  </si>
  <si>
    <t>Direct, indirect and synthetic holdings of the AT1 instruments of financial sector entities where those entities have reciprocal cross holdings with the institution designed to inflate artificially the own funds of the institution (negative amount)</t>
  </si>
  <si>
    <t>Direct, indirect and synthetic holdings of the AT1 instruments of financial sector entities where the institution does not have a significant investment in those entities (amount above 10% threshold and net of eligible short positions) (negative amount)</t>
  </si>
  <si>
    <t>Direct, indirect and synthetic holdings by the institution of the AT1 instruments of financial sector entities where the institution has a significant investment in those entities (net of eligible short positions) (negative amount)</t>
  </si>
  <si>
    <t>Qualifying T2 deductions that exceed the T2 items of the institution (negative amount)</t>
  </si>
  <si>
    <t>42a</t>
  </si>
  <si>
    <t>Other regulatory adjustments to AT1 capital</t>
  </si>
  <si>
    <t>Total regulatory adjustments to Additional Tier 1 (AT1) capital</t>
  </si>
  <si>
    <t xml:space="preserve">Additional Tier 1 (AT1) capital </t>
  </si>
  <si>
    <t>Tier 1 capital (T1 = CET1 + AT1)</t>
  </si>
  <si>
    <t>Tier 2 (T2) capital: instruments</t>
  </si>
  <si>
    <t>Capital instruments and the related share premium accounts</t>
  </si>
  <si>
    <t xml:space="preserve">Qualifying own funds instruments included in consolidated T2 capital (including minority interests and AT1 instruments not included in rows 5 or 34) issued by subsidiaries and held by third parties </t>
  </si>
  <si>
    <t xml:space="preserve">   of which: instruments issued by subsidiaries subject to phase out</t>
  </si>
  <si>
    <t>Credit risk adjustments</t>
  </si>
  <si>
    <t>Tier 2 (T2) capital before regulatory adjustments</t>
  </si>
  <si>
    <t>Tier 2 (T2) capital: regulatory adjustments </t>
  </si>
  <si>
    <t>Direct and indirect holdings by an institution of own T2 instruments and subordinated loans (negative amount)</t>
  </si>
  <si>
    <t>Direct, indirect and synthetic holdings of the T2 instruments and subordinated loans of financial sector entities where those entities have reciprocal cross holdings with the institution designed to inflate artificially the own funds of the institution (negative amount)</t>
  </si>
  <si>
    <t xml:space="preserve">Direct and indirect holdings of the T2 instruments and subordinated loans of financial sector entities where the institution does not have a significant investment in those entities (amount above 10% threshold and net of eligible short positions) (negative amount)  </t>
  </si>
  <si>
    <t>54a</t>
  </si>
  <si>
    <t>Direct and indirect holdings by the institution of the T2 instruments and subordinated loans of financial sector entities where the institution has a significant investment in those entities (net of eligible short positions) (negative amount)</t>
  </si>
  <si>
    <r>
      <t>EU-56a</t>
    </r>
    <r>
      <rPr>
        <sz val="8"/>
        <rFont val="Calibri"/>
        <family val="2"/>
        <scheme val="minor"/>
      </rPr>
      <t> </t>
    </r>
  </si>
  <si>
    <t>Qualifying eligible liabilities deductions that exceed the eligible liabilities items of the institution (negative amount)</t>
  </si>
  <si>
    <t>56b</t>
  </si>
  <si>
    <t>Other regulatory adjusments to T2 capital</t>
  </si>
  <si>
    <t>Total regulatory adjustments to Tier 2 (T2) capital</t>
  </si>
  <si>
    <t xml:space="preserve">Tier 2 (T2) capital </t>
  </si>
  <si>
    <t>Total capital (TC = T1 + T2)</t>
  </si>
  <si>
    <t>Total risk exposure amount</t>
  </si>
  <si>
    <t>Capital ratios and requirements including buffers </t>
  </si>
  <si>
    <t>Common Equity Tier 1</t>
  </si>
  <si>
    <t>Tier 1</t>
  </si>
  <si>
    <t>Total capital</t>
  </si>
  <si>
    <t>Institution CET1 overall capital requirements</t>
  </si>
  <si>
    <t xml:space="preserve">of which: capital conservation buffer requirement </t>
  </si>
  <si>
    <t xml:space="preserve">of which: countercyclical capital buffer requirement </t>
  </si>
  <si>
    <t xml:space="preserve">of which: systemic risk buffer requirement </t>
  </si>
  <si>
    <t>EU-67a</t>
  </si>
  <si>
    <t>of which: Global Systemically Important Institution (G-SII) or Other Systemically Important Institution (O-SII) buffer requirement</t>
  </si>
  <si>
    <t>EU-67b</t>
  </si>
  <si>
    <t>of which: additional own funds requirements to address the risks other than the risk of excessive leverage</t>
  </si>
  <si>
    <t>Common Equity Tier 1 capital (as a percentage of risk exposure amount) available after meeting the minimum capital requirements</t>
  </si>
  <si>
    <t>Amounts below the thresholds for deduction (before risk weighting) </t>
  </si>
  <si>
    <t xml:space="preserve">Direct and indirect holdings of own funds and eligible liabilities of financial sector entities where the institution does not have a significant investment in those entities (amount below 10% threshold  and net of eligible short positions)   </t>
  </si>
  <si>
    <t xml:space="preserve">Direct and indirect holdings by the institution of the CET1 instruments of financial sector entities where the institution has a significant investment in those entities (amount below 17.65% thresholds and net of eligible short positions) </t>
  </si>
  <si>
    <t>Deferred tax assets arising from temporary differences (amount below 17.65%  threshold, net of related tax liability where the conditions in Article 38 (3) are met)</t>
  </si>
  <si>
    <t>Applicable caps on the inclusion of provisions in Tier 2 </t>
  </si>
  <si>
    <t>Credit risk adjustments included in T2 in respect of exposures subject to standardised approach (prior to the application of the cap)</t>
  </si>
  <si>
    <t>Cap on inclusion of credit risk adjustments in T2 under standardised approach</t>
  </si>
  <si>
    <t>Credit risk adjustments included in T2 in respect of exposures subject to internal ratings-based approach (prior to the application of the cap)</t>
  </si>
  <si>
    <t>Cap for inclusion of credit risk adjustments in T2 under internal ratings-based approach</t>
  </si>
  <si>
    <t>Capital instruments subject to phase-out arrangements (only applicable between 1 Jan 2014 and 1 Jan 2022)</t>
  </si>
  <si>
    <t>Current cap on CET1 instruments subject to phase out arrangements</t>
  </si>
  <si>
    <t>Amount excluded from CET1 due to cap (excess over cap after redemptions and maturities)</t>
  </si>
  <si>
    <t>g</t>
  </si>
  <si>
    <t>Current cap on AT1 instruments subject to phase out arrangements</t>
  </si>
  <si>
    <t>Amount excluded from AT1 due to cap (excess over cap after redemptions and maturities)</t>
  </si>
  <si>
    <t>Current cap on T2 instruments subject to phase out arrangements</t>
  </si>
  <si>
    <t>Amount excluded from T2 due to cap (excess over cap after redemptions and maturities)</t>
  </si>
  <si>
    <t>a</t>
  </si>
  <si>
    <t>b</t>
  </si>
  <si>
    <t>c</t>
  </si>
  <si>
    <t>d</t>
  </si>
  <si>
    <t>e</t>
  </si>
  <si>
    <t>f</t>
  </si>
  <si>
    <t>h</t>
  </si>
  <si>
    <t>i</t>
  </si>
  <si>
    <t>j</t>
  </si>
  <si>
    <t>k</t>
  </si>
  <si>
    <t>l</t>
  </si>
  <si>
    <t>m</t>
  </si>
  <si>
    <t>General credit exposures</t>
  </si>
  <si>
    <t>Relevant credit exposures – Market risk</t>
  </si>
  <si>
    <t>Securitisation exposures  Exposure value for non-trading book</t>
  </si>
  <si>
    <t>Total exposure value</t>
  </si>
  <si>
    <t>Own fund requirements</t>
  </si>
  <si>
    <t xml:space="preserve">Risk-weighted exposure amounts </t>
  </si>
  <si>
    <t>Own fund requirements weights
(%)</t>
  </si>
  <si>
    <t>Countercyclical buffer rate
(%)</t>
  </si>
  <si>
    <t>Exposure value under the standardised approach</t>
  </si>
  <si>
    <t>Exposure value under the IRB approach</t>
  </si>
  <si>
    <t>Sum of long and short positions of trading book exposures for SA</t>
  </si>
  <si>
    <t>Value of trading book exposures for internal models</t>
  </si>
  <si>
    <t>Relevant credit risk exposures - Credit risk</t>
  </si>
  <si>
    <t xml:space="preserve">Relevant credit exposures – Securitisation positions in the non-trading book </t>
  </si>
  <si>
    <t xml:space="preserve"> Total</t>
  </si>
  <si>
    <t>010</t>
  </si>
  <si>
    <t>Breakdown by country:</t>
  </si>
  <si>
    <t>Total</t>
  </si>
  <si>
    <t>Institution specific countercyclical capital buffer rate</t>
  </si>
  <si>
    <t>Institution specific countercyclical capital buffer requirement</t>
  </si>
  <si>
    <t xml:space="preserve"> Exposure classes</t>
  </si>
  <si>
    <t>Exposures before CCF and before CRM</t>
  </si>
  <si>
    <t>Exposures post CCF and post CRM</t>
  </si>
  <si>
    <t>RWAs and RWAs density</t>
  </si>
  <si>
    <t>On-balance-sheet exposures</t>
  </si>
  <si>
    <t>Off-balance-sheet exposures</t>
  </si>
  <si>
    <t>RWEA</t>
  </si>
  <si>
    <t xml:space="preserve">RWEA density (%) </t>
  </si>
  <si>
    <t>Central governments or central banks</t>
  </si>
  <si>
    <t>Regional government or local authorities</t>
  </si>
  <si>
    <t>Public sector entities</t>
  </si>
  <si>
    <t>Multilateral development banks</t>
  </si>
  <si>
    <t>International organisations</t>
  </si>
  <si>
    <t>Institutions</t>
  </si>
  <si>
    <t>Corporates</t>
  </si>
  <si>
    <t>Retail</t>
  </si>
  <si>
    <t>Secured by mortgages on immovable property</t>
  </si>
  <si>
    <t>Exposures in default</t>
  </si>
  <si>
    <t>Exposures associated with particularly high risk</t>
  </si>
  <si>
    <t>Covered bonds</t>
  </si>
  <si>
    <t>Institutions and corporates with a short-term credit assessment</t>
  </si>
  <si>
    <t>Collective investment undertakings</t>
  </si>
  <si>
    <t>Equity</t>
  </si>
  <si>
    <t>Other items</t>
  </si>
  <si>
    <t>TOTAL</t>
  </si>
  <si>
    <t>Risk weight</t>
  </si>
  <si>
    <t>Of which unrated</t>
  </si>
  <si>
    <t>Others</t>
  </si>
  <si>
    <t>n</t>
  </si>
  <si>
    <t>o</t>
  </si>
  <si>
    <t>p</t>
  </si>
  <si>
    <t>q</t>
  </si>
  <si>
    <t>Unit or shares in collective investment undertakings</t>
  </si>
  <si>
    <t>Carrying amount of encumbered assets</t>
  </si>
  <si>
    <t>Fair value of encumbered assets</t>
  </si>
  <si>
    <t>Carrying amount of unencumbered assets</t>
  </si>
  <si>
    <t>Fair value of unencumbered assets</t>
  </si>
  <si>
    <t>030</t>
  </si>
  <si>
    <t>040</t>
  </si>
  <si>
    <t>050</t>
  </si>
  <si>
    <t>060</t>
  </si>
  <si>
    <t>080</t>
  </si>
  <si>
    <t>090</t>
  </si>
  <si>
    <t>Assets of the reporting institution</t>
  </si>
  <si>
    <t>Equity instruments</t>
  </si>
  <si>
    <t>Debt securities</t>
  </si>
  <si>
    <t>of which: covered bonds</t>
  </si>
  <si>
    <t>of which: securitisations</t>
  </si>
  <si>
    <t>070</t>
  </si>
  <si>
    <t>of which: issued by general governments</t>
  </si>
  <si>
    <t>of which: issued by financial corporations</t>
  </si>
  <si>
    <t>of which: issued by non-financial corporations</t>
  </si>
  <si>
    <t>Other assets</t>
  </si>
  <si>
    <t>Matching liabilities, contingent liabilities or securities lent</t>
  </si>
  <si>
    <t>Assets, collateral received and own
debt securities issued other than covered bonds and securitisations encumbered</t>
  </si>
  <si>
    <t>debt securities issued other than covered bonds and ABSs encumbered</t>
  </si>
  <si>
    <t>Carrying amount of selected financial liabilities</t>
  </si>
  <si>
    <t>Tier 1 capital</t>
  </si>
  <si>
    <t>Updated</t>
  </si>
  <si>
    <t>Annual</t>
  </si>
  <si>
    <t>Table Name</t>
  </si>
  <si>
    <t>CCyB1 - Geographical distribution of credit exposures relevant for the calculation of the countercyclical buffer</t>
  </si>
  <si>
    <t>CCyB2 - Amount of institution-specific countercyclical capital buffer</t>
  </si>
  <si>
    <t>CR4 – standardised approach – Credit risk exposure and CRM effects</t>
  </si>
  <si>
    <t>AE1 - Encumbered and unencumbered assets</t>
  </si>
  <si>
    <t>AE3 - Sources of encumbrance</t>
  </si>
  <si>
    <t>Issuer</t>
  </si>
  <si>
    <t>Sparebanken Sør</t>
  </si>
  <si>
    <t>Unique identifier (eg CUSIP, ISIN or Bloomberg identifier for private placement)</t>
  </si>
  <si>
    <t>NO0006001502</t>
  </si>
  <si>
    <t>NO0010867658</t>
  </si>
  <si>
    <t>NO0010895121</t>
  </si>
  <si>
    <t>NO0010936784</t>
  </si>
  <si>
    <t>NO0011147647</t>
  </si>
  <si>
    <t>NO0010871247</t>
  </si>
  <si>
    <t>NO0010887177</t>
  </si>
  <si>
    <t>Governing law(s) of the instrument</t>
  </si>
  <si>
    <t>Norwegian</t>
  </si>
  <si>
    <t>Regulatory treatment</t>
  </si>
  <si>
    <t>Additional Tier 1</t>
  </si>
  <si>
    <t>Tier 2</t>
  </si>
  <si>
    <t xml:space="preserve">     Post-transitional CRR rules</t>
  </si>
  <si>
    <t xml:space="preserve">     Eligible at solo/(sub-)consolidated/ solo&amp;(sub-)consolidated</t>
  </si>
  <si>
    <t>Solo and Consolidated</t>
  </si>
  <si>
    <t xml:space="preserve">     Instrument type (types to be specified by each jurisdiction)</t>
  </si>
  <si>
    <t>Equity certificate</t>
  </si>
  <si>
    <t>Hybrid capital</t>
  </si>
  <si>
    <t>Subordinated loan capital</t>
  </si>
  <si>
    <t>MNOK 125</t>
  </si>
  <si>
    <t xml:space="preserve">MNOK 200 </t>
  </si>
  <si>
    <t>MNOK 300</t>
  </si>
  <si>
    <t>MNOK 10</t>
  </si>
  <si>
    <t>MNOK 200</t>
  </si>
  <si>
    <t xml:space="preserve">MNOK 250 </t>
  </si>
  <si>
    <t>MNOK 500</t>
  </si>
  <si>
    <t>MNOK 350</t>
  </si>
  <si>
    <t xml:space="preserve">Nominal amount of instrument </t>
  </si>
  <si>
    <t>9a</t>
  </si>
  <si>
    <t>Issue price</t>
  </si>
  <si>
    <t>N/A</t>
  </si>
  <si>
    <t>100 percent</t>
  </si>
  <si>
    <t>9b</t>
  </si>
  <si>
    <t>Redemption price</t>
  </si>
  <si>
    <t>100 percent of nominal value</t>
  </si>
  <si>
    <t>Accounting classification</t>
  </si>
  <si>
    <t>Shareholders’ equity</t>
  </si>
  <si>
    <t>Liability – amortised cost</t>
  </si>
  <si>
    <t>Original date of issuance</t>
  </si>
  <si>
    <t>June 1998</t>
  </si>
  <si>
    <t>5 October 2020</t>
  </si>
  <si>
    <t>23 February 2021</t>
  </si>
  <si>
    <t>9 July 2020</t>
  </si>
  <si>
    <t>Perpetual or dated</t>
  </si>
  <si>
    <t>Perpetual</t>
  </si>
  <si>
    <t>Dated</t>
  </si>
  <si>
    <t xml:space="preserve">     Original maturity date </t>
  </si>
  <si>
    <t>No maturity date</t>
  </si>
  <si>
    <t>9 July 2030</t>
  </si>
  <si>
    <t>Issuer call subject to prior supervisory approval</t>
  </si>
  <si>
    <t>Yes</t>
  </si>
  <si>
    <t xml:space="preserve">     Optional call date, contingent call dates and redemption amount </t>
  </si>
  <si>
    <t xml:space="preserve">     Subsequent call dates, if applicable</t>
  </si>
  <si>
    <t>Each consecutive interest payment date following 7 November 2024</t>
  </si>
  <si>
    <t>Each consecutive interest payment date following 7 April 2026</t>
  </si>
  <si>
    <t>Each consecutive interest payment date following 23 February 2026</t>
  </si>
  <si>
    <t>Each consecutive interest payment date following 10 November 2026</t>
  </si>
  <si>
    <t>Each consecutive interest payment date following 12 December 2024</t>
  </si>
  <si>
    <t>Each consecutive interest payment date following 9 July 2025</t>
  </si>
  <si>
    <t>Coupons / dividends</t>
  </si>
  <si>
    <t xml:space="preserve">Fixed or floating dividend/coupon </t>
  </si>
  <si>
    <t>Floating</t>
  </si>
  <si>
    <t>Fixed</t>
  </si>
  <si>
    <t xml:space="preserve">Coupon rate and any related index </t>
  </si>
  <si>
    <t>3 m NIBOR + 3,20 percent</t>
  </si>
  <si>
    <t>3 m NIBOR + 3,08 percent</t>
  </si>
  <si>
    <t>3 m NIBOR + 2,75 percent</t>
  </si>
  <si>
    <t>3 m NIBOR + 2,50 percent</t>
  </si>
  <si>
    <t>3 m NIBOR +1,33 percent</t>
  </si>
  <si>
    <t>3 m NIBOR +1,37 percent</t>
  </si>
  <si>
    <t xml:space="preserve">Existence of a dividend stopper </t>
  </si>
  <si>
    <t>No</t>
  </si>
  <si>
    <t>20a</t>
  </si>
  <si>
    <t xml:space="preserve">     Fully discretionary, partially discretionary or mandatory (in terms of timing)</t>
  </si>
  <si>
    <t>Fully discretionary</t>
  </si>
  <si>
    <t>Mandatory</t>
  </si>
  <si>
    <t>20b</t>
  </si>
  <si>
    <t xml:space="preserve">     Fully discretionary, partially discretionary or mandatory (in terms of amount)</t>
  </si>
  <si>
    <t xml:space="preserve">     Existence of step up or other incentive to redeem</t>
  </si>
  <si>
    <t xml:space="preserve">     Noncumulative or cumulative</t>
  </si>
  <si>
    <t>Noncumulative</t>
  </si>
  <si>
    <t>Cumulative</t>
  </si>
  <si>
    <t>Convertible or non-convertible</t>
  </si>
  <si>
    <t>Convertible</t>
  </si>
  <si>
    <t xml:space="preserve">     If convertible, conversion trigger(s)</t>
  </si>
  <si>
    <t xml:space="preserve">     If convertible, fully or partially</t>
  </si>
  <si>
    <t>Fully or partially</t>
  </si>
  <si>
    <t xml:space="preserve">     If convertible, conversion rate</t>
  </si>
  <si>
    <t xml:space="preserve">     If convertible, mandatory or optional conversion</t>
  </si>
  <si>
    <t xml:space="preserve">     If convertible, specify instrument type convertible into</t>
  </si>
  <si>
    <t xml:space="preserve">     If convertible, specify issuer of instrument it converts into</t>
  </si>
  <si>
    <t>Write-down features</t>
  </si>
  <si>
    <t xml:space="preserve">     If write-down, write-down trigger(s)</t>
  </si>
  <si>
    <t xml:space="preserve">     If write-down, full or partial</t>
  </si>
  <si>
    <t xml:space="preserve">     If write-down, permanent or temporary</t>
  </si>
  <si>
    <t>Temporary</t>
  </si>
  <si>
    <t xml:space="preserve">        If temporary write-down, description of write-up mechanism</t>
  </si>
  <si>
    <t>Position in subordination hierarchy in liquidation (specify instrument type immediately senior to instrument)</t>
  </si>
  <si>
    <t>Non-compliant transitioned features</t>
  </si>
  <si>
    <t>If yes, specify non-compliant features</t>
  </si>
  <si>
    <t>Scope of consolidation: Consolidated</t>
  </si>
  <si>
    <t>EU 1a</t>
  </si>
  <si>
    <t>Quarter ending on (DD Month YYY)</t>
  </si>
  <si>
    <t>EU 1b</t>
  </si>
  <si>
    <t>Number of data points used in the calculation of averages</t>
  </si>
  <si>
    <t>HIGH-QUALITY LIQUID ASSETS</t>
  </si>
  <si>
    <t>Total high-quality liquid assets (HQLA), after application of haircuts in line with Article 9 of regulation (EU) 2015/61</t>
  </si>
  <si>
    <t>CASH - OUTFLOWS</t>
  </si>
  <si>
    <t>retail deposits and deposits from small business customers, of which:</t>
  </si>
  <si>
    <t>Stable deposits</t>
  </si>
  <si>
    <t>Less stable deposits</t>
  </si>
  <si>
    <t>Unsecured wholesale funding</t>
  </si>
  <si>
    <t>Operational deposits (all counterparties) and deposits in networks of cooperative banks</t>
  </si>
  <si>
    <t>Non-operational deposits (all counterparties)</t>
  </si>
  <si>
    <t>Unsecured debt</t>
  </si>
  <si>
    <t>Secured wholesale funding</t>
  </si>
  <si>
    <t>Additional requirements</t>
  </si>
  <si>
    <t>Outflows related to derivative exposures and other collateral requirements</t>
  </si>
  <si>
    <t>Outflows related to loss of funding on debt products</t>
  </si>
  <si>
    <t>Credit and liquidity facilities</t>
  </si>
  <si>
    <t>Other contractual funding obligations</t>
  </si>
  <si>
    <t>Other contingent funding obligations</t>
  </si>
  <si>
    <t>TOTAL CASH OUTFLOWS</t>
  </si>
  <si>
    <t>CASH - INFLOWS</t>
  </si>
  <si>
    <t>Secured lending (e.g. reverse repos)</t>
  </si>
  <si>
    <t>Inflows from fully performing exposures</t>
  </si>
  <si>
    <t>Other cash inflows</t>
  </si>
  <si>
    <t>EU-19a</t>
  </si>
  <si>
    <t>(Difference between total weighted inflows and total weighted outflows arising from transactions in third countries where there are transfer restrictions or which are denominated in non-convertible currencies)</t>
  </si>
  <si>
    <t>EU-19b</t>
  </si>
  <si>
    <t>(Excess inflows from a related specialised credit institution)</t>
  </si>
  <si>
    <t>TOTAL CASH INFLOWS</t>
  </si>
  <si>
    <t>Fully exempt inflows</t>
  </si>
  <si>
    <t>Inflows subject to 90% cap</t>
  </si>
  <si>
    <t>Inflows subject to 75% cap</t>
  </si>
  <si>
    <t xml:space="preserve">TOTAL ADJUSTED VALUE </t>
  </si>
  <si>
    <t>LIQUIDITY BUFFER</t>
  </si>
  <si>
    <t>TOTAL NET CASH OUTFLOWS</t>
  </si>
  <si>
    <t>LIQUIDITY COVERAGE RATIO</t>
  </si>
  <si>
    <t>Other regulatory adjusments</t>
  </si>
  <si>
    <t>Norway</t>
  </si>
  <si>
    <t>Risk weighted exposure amounts (RWEAs)</t>
  </si>
  <si>
    <t>Total own funds requirements</t>
  </si>
  <si>
    <t>Credit risk (excluding CCR)</t>
  </si>
  <si>
    <t xml:space="preserve">Of which the standardised approach </t>
  </si>
  <si>
    <t xml:space="preserve">Of which the Foundation IRB (F-IRB) approach </t>
  </si>
  <si>
    <t>Of which:  slotting approach</t>
  </si>
  <si>
    <t>EU 4a</t>
  </si>
  <si>
    <t>Of which: equities under the simple riskweighted approach</t>
  </si>
  <si>
    <t xml:space="preserve">Of which the Advanced IRB (A-IRB) approach </t>
  </si>
  <si>
    <t xml:space="preserve">Counterparty credit risk - CCR </t>
  </si>
  <si>
    <t>Of which internal model method (IMM)</t>
  </si>
  <si>
    <t>EU 8a</t>
  </si>
  <si>
    <t>Of which exposures to a CCP</t>
  </si>
  <si>
    <t>EU 8b</t>
  </si>
  <si>
    <t>Of which credit valuation adjustment - CVA</t>
  </si>
  <si>
    <t>Of which other CCR</t>
  </si>
  <si>
    <t xml:space="preserve">Settlement risk </t>
  </si>
  <si>
    <t>Securitisation exposures in the non-trading book (after the cap)</t>
  </si>
  <si>
    <t xml:space="preserve">Of which SEC-IRBA approach </t>
  </si>
  <si>
    <t>Of which SEC-ERBA (including IAA)</t>
  </si>
  <si>
    <t xml:space="preserve">Of which SEC-SA approach </t>
  </si>
  <si>
    <t>EU 19a</t>
  </si>
  <si>
    <t>Of which 1250%/ deduction</t>
  </si>
  <si>
    <t>Position, foreign exchange and commodities risks (Market risk)</t>
  </si>
  <si>
    <t xml:space="preserve">Of which IMA </t>
  </si>
  <si>
    <t>EU 22a</t>
  </si>
  <si>
    <t>Large exposures</t>
  </si>
  <si>
    <t>Operational risk</t>
  </si>
  <si>
    <t>EU 23a</t>
  </si>
  <si>
    <t xml:space="preserve">Of which basic indicator approach </t>
  </si>
  <si>
    <t>EU 23b</t>
  </si>
  <si>
    <t xml:space="preserve">Of which standardised approach </t>
  </si>
  <si>
    <t>EU 23c</t>
  </si>
  <si>
    <t xml:space="preserve">Of which advanced measurement approach </t>
  </si>
  <si>
    <t>Amounts below the thresholds for deduction (subject
to 250% risk weight) (For information)</t>
  </si>
  <si>
    <t>NOK MILLION</t>
  </si>
  <si>
    <t>Assets</t>
  </si>
  <si>
    <t>All amounts are in NOK million unless otherwise stated.</t>
  </si>
  <si>
    <t>Pillar 3 Additional Disclosures</t>
  </si>
  <si>
    <t>Total unweighted value (average)</t>
  </si>
  <si>
    <t>Total weighted value (average)</t>
  </si>
  <si>
    <t>LIQ1 - Quantitative information of LCR</t>
  </si>
  <si>
    <t>CC1 - Composition of regulatory own funds</t>
  </si>
  <si>
    <t>OV1 – Overview of total risk exposure amounts</t>
  </si>
  <si>
    <t>Key metrics - MREL</t>
  </si>
  <si>
    <t>Minimum requirement for own funds and eligible liabilities (MREL)</t>
  </si>
  <si>
    <t>T</t>
  </si>
  <si>
    <t>Own funds and eligible liabilities, ratios and components</t>
  </si>
  <si>
    <t>1</t>
  </si>
  <si>
    <t xml:space="preserve">Own funds and eligible liabilities </t>
  </si>
  <si>
    <t>EU-1a</t>
  </si>
  <si>
    <t xml:space="preserve">Of which own funds and subordinated liabilities </t>
  </si>
  <si>
    <t>2</t>
  </si>
  <si>
    <t>Total risk exposure amount of the resolution group (TREA)</t>
  </si>
  <si>
    <t>3</t>
  </si>
  <si>
    <t>Own funds and eligible liabilities as a percentage of TREA (row1/row2)</t>
  </si>
  <si>
    <t>4</t>
  </si>
  <si>
    <t>Total exposure measure of the resolution group</t>
  </si>
  <si>
    <t>5</t>
  </si>
  <si>
    <t>Own funds and eligible liabilities as percentage of the total exposure measure</t>
  </si>
  <si>
    <t xml:space="preserve">Of which own funds or subordinated liabilities </t>
  </si>
  <si>
    <t>6a</t>
  </si>
  <si>
    <t>Does the subordination exemption in Article 72b(4) of the CRR apply? (5% exemption)</t>
  </si>
  <si>
    <t>6b</t>
  </si>
  <si>
    <t>Pro-memo item - Aggregate amount of permitted non-subordinated eligible liabilities in-struments If the subordination discretion  as per Article 72b(3) CRR is applied (max 3.5% exemption)</t>
  </si>
  <si>
    <t>6c</t>
  </si>
  <si>
    <t>Pro-memo item: If a capped subordination exemption applies under Article 72b (3) CRR, the amount of funding issued that ranks pari passu with excluded liabilities and that is recognised under row 1, divided by funding issued that ranks pari passu with excluded Liabilities and that would be recognised under row 1 if no cap was applied (%)</t>
  </si>
  <si>
    <t>EU-7</t>
  </si>
  <si>
    <t>MREL requirement expressed as percentage of the total risk exposure amount</t>
  </si>
  <si>
    <t>EU-8</t>
  </si>
  <si>
    <t xml:space="preserve">Of which to be met with own funds or subordinated liabilities </t>
  </si>
  <si>
    <t>EU-9</t>
  </si>
  <si>
    <t>MREL requirement expressed as percentage of the total exposure measure</t>
  </si>
  <si>
    <t>EU-10</t>
  </si>
  <si>
    <t>Of which to be met with own funds or subordinated liabilities</t>
  </si>
  <si>
    <t>TLAC1 - Composition - MREL</t>
  </si>
  <si>
    <t>Own funds and eligible liabilities and adjustments</t>
  </si>
  <si>
    <t>Common Equity Tier 1 capital (CET1)</t>
  </si>
  <si>
    <t>Additional Tier 1 capital (AT1)</t>
  </si>
  <si>
    <t>Empty set in the EU</t>
  </si>
  <si>
    <t>Tier 2 capital (T2)</t>
  </si>
  <si>
    <t>Own funds for the purpose of Articles 92a CRR and 45 BRRD</t>
  </si>
  <si>
    <t>EU 12a</t>
  </si>
  <si>
    <t>Eligible liabilities instruments issued by other entities within the resolution group that are subordinated to excluded liabilities (not grandfathered)</t>
  </si>
  <si>
    <t>EU12b</t>
  </si>
  <si>
    <t>Eligible liabilities instruments that are subordinated to excluded liabilities, issued prior to 27 June 2019 (subordinated grandfathered)</t>
  </si>
  <si>
    <t>EU12c</t>
  </si>
  <si>
    <t>Tier 2 instruments with a residual maturity of at least one year to the extent they do not qualify as Tier 2 items</t>
  </si>
  <si>
    <t>Eligible liabilities that are not subordinated to excluded liabilities (not grandfathered pre cap)</t>
  </si>
  <si>
    <t>EU-13a</t>
  </si>
  <si>
    <t>Eligible liabilities that are not subordinated to excluded liabilities  issued prior to 27 June 2019 (pre-cap)</t>
  </si>
  <si>
    <t>Eligible liabilities items  before adjustments</t>
  </si>
  <si>
    <t>EU-17a</t>
  </si>
  <si>
    <t>Of which subordinated</t>
  </si>
  <si>
    <t xml:space="preserve">Own funds and eligible liabilities: Adjustments to non-regulatory capital elements </t>
  </si>
  <si>
    <t>Own funds and eligible liabilities items before adjustments</t>
  </si>
  <si>
    <t>(Deduction of exposures between MPE resolution groups)</t>
  </si>
  <si>
    <t>(Deduction of investments in other eligible liabilities instruments)</t>
  </si>
  <si>
    <t>Own funds and eligible liabilities after adjustments</t>
  </si>
  <si>
    <t>EU-22a</t>
  </si>
  <si>
    <t>Of which own funds and subordinated</t>
  </si>
  <si>
    <t xml:space="preserve">Risk-weighted exposure amount and leverage exposure measure of the resolution group </t>
  </si>
  <si>
    <t>Total exposure measure</t>
  </si>
  <si>
    <t>Ratio of own funds and eligible liabilities</t>
  </si>
  <si>
    <t>Own funds and eligible liabilities (as a percentage of total risk exposure amount )</t>
  </si>
  <si>
    <t>Own funds and eligible liabilities (as a percentage of total exposure measure)</t>
  </si>
  <si>
    <t>EU-26a</t>
  </si>
  <si>
    <t xml:space="preserve">Institution-specific combined buffer requirement </t>
  </si>
  <si>
    <t xml:space="preserve">of which: countercyclical buffer requirement </t>
  </si>
  <si>
    <t>EU-31a</t>
  </si>
  <si>
    <t>of which: Global Systemically Important Institution (G-SII) or Other Systemically Important Institution (O-SII) buffer</t>
  </si>
  <si>
    <t>Memorandum items</t>
  </si>
  <si>
    <t>EU-32</t>
  </si>
  <si>
    <t>Total amount of excluded liabilities referred to in Article 72a(2) CRR</t>
  </si>
  <si>
    <t xml:space="preserve">Amount of non subordinated instruments eligible, where applicable after application of Article 72b (3) CRR </t>
  </si>
  <si>
    <r>
      <t>Own funds and eligible liabilities: Non-regulatory capital elements</t>
    </r>
    <r>
      <rPr>
        <b/>
        <sz val="11"/>
        <color rgb="FF7030A0"/>
        <rFont val="Calibri"/>
        <family val="2"/>
        <scheme val="minor"/>
      </rPr>
      <t xml:space="preserve"> </t>
    </r>
  </si>
  <si>
    <r>
      <t>Eligible liabilities instruments</t>
    </r>
    <r>
      <rPr>
        <strike/>
        <sz val="11"/>
        <rFont val="Calibri"/>
        <family val="2"/>
        <scheme val="minor"/>
      </rPr>
      <t xml:space="preserve"> </t>
    </r>
    <r>
      <rPr>
        <sz val="11"/>
        <rFont val="Calibri"/>
        <family val="2"/>
        <scheme val="minor"/>
      </rPr>
      <t>issued directly by the resolution entity that are subordinated to excluded liabilities (not grandfathered)</t>
    </r>
  </si>
  <si>
    <r>
      <t>CET1 (as a percentage of TREA</t>
    </r>
    <r>
      <rPr>
        <sz val="11"/>
        <color theme="1"/>
        <rFont val="Calibri"/>
        <family val="2"/>
        <scheme val="minor"/>
      </rPr>
      <t>) available after meeting the resolution group’s requirements</t>
    </r>
  </si>
  <si>
    <t>(most junior)</t>
  </si>
  <si>
    <t>(most senior)</t>
  </si>
  <si>
    <t>KM2: Key metrics - MREL</t>
  </si>
  <si>
    <t>NSFR ratio (%)</t>
  </si>
  <si>
    <t>Total required stable funding</t>
  </si>
  <si>
    <t>Total available stable funding</t>
  </si>
  <si>
    <t>Net Stable Funding Ratio</t>
  </si>
  <si>
    <t>Liquidity coverage ratio (%)</t>
  </si>
  <si>
    <t>Total net cash outflows (adjusted value)</t>
  </si>
  <si>
    <t xml:space="preserve">Cash inflows - Total weighted value </t>
  </si>
  <si>
    <t>EU 16b</t>
  </si>
  <si>
    <t xml:space="preserve">Cash outflows - Total weighted value </t>
  </si>
  <si>
    <t>EU 16a</t>
  </si>
  <si>
    <t>Total high-quality liquid assets (HQLA) (Weighted value - average)</t>
  </si>
  <si>
    <t>Liquidity Coverage Ratio</t>
  </si>
  <si>
    <t>Overall leverage ratio requirements (%)</t>
  </si>
  <si>
    <t>EU 14e</t>
  </si>
  <si>
    <t>Leverage ratio buffer requirement (%)</t>
  </si>
  <si>
    <t>EU 14d</t>
  </si>
  <si>
    <t>Leverage ratio buffer and overall leverage ratio requirement (as a percentage of total exposure measure)</t>
  </si>
  <si>
    <t>Total SREP leverage ratio requirements (%)</t>
  </si>
  <si>
    <t>EU 14c</t>
  </si>
  <si>
    <t xml:space="preserve">     of which: to be made up of CET1 capital (percentage points)</t>
  </si>
  <si>
    <t>EU 14b</t>
  </si>
  <si>
    <t xml:space="preserve">Additional own funds requirements to address the risk of excessive leverage (%) </t>
  </si>
  <si>
    <t>EU 14a</t>
  </si>
  <si>
    <t>Additional own funds requirements to address the risk of excessive leverage (as a percentage of total exposure measure)</t>
  </si>
  <si>
    <t>Leverage ratio (%)</t>
  </si>
  <si>
    <t>Leverage ratio</t>
  </si>
  <si>
    <t>CET1 available after meeting the total SREP own funds requirements (%)</t>
  </si>
  <si>
    <t>Overall capital requirements (%)</t>
  </si>
  <si>
    <t>EU 11a</t>
  </si>
  <si>
    <t>Combined buffer requirement (%)</t>
  </si>
  <si>
    <t>Other Systemically Important Institution buffer</t>
  </si>
  <si>
    <t>EU 10a</t>
  </si>
  <si>
    <t>Global Systemically Important Institution buffer (%)</t>
  </si>
  <si>
    <t>Systemic risk buffer (%)</t>
  </si>
  <si>
    <t>EU 9a</t>
  </si>
  <si>
    <t>Institution specific countercyclical capital buffer (%)</t>
  </si>
  <si>
    <t>Conservation buffer due to macro-prudential or systemic risk identified at the level of a Member State (%)</t>
  </si>
  <si>
    <t>Capital conservation buffer (%)</t>
  </si>
  <si>
    <t>Combined buffer requirement (as a percentage of risk-weighted exposure amount)</t>
  </si>
  <si>
    <t>Total SREP own funds requirements (%)</t>
  </si>
  <si>
    <t>EU 7d</t>
  </si>
  <si>
    <t xml:space="preserve">     of which: to be made up of Tier 1 capital (percentage points)</t>
  </si>
  <si>
    <t>EU 7c</t>
  </si>
  <si>
    <t>EU 7b</t>
  </si>
  <si>
    <t xml:space="preserve">Additional own funds requirements to address risks other than the risk of excessive leverage (%) </t>
  </si>
  <si>
    <t>EU 7a</t>
  </si>
  <si>
    <t>Additional own funds requirements to address risks other than the risk of excessive leverage (as a percentage of risk-weighted exposure amount)</t>
  </si>
  <si>
    <t>Total capital ratio (%)</t>
  </si>
  <si>
    <t>Tier 1 ratio (%)</t>
  </si>
  <si>
    <t>Common Equity Tier 1 ratio (%)</t>
  </si>
  <si>
    <t>Capital ratios (as a percentage of risk-weighted exposure amount)</t>
  </si>
  <si>
    <t>Total risk-weighted exposure amount</t>
  </si>
  <si>
    <t>Risk-weighted exposure amounts</t>
  </si>
  <si>
    <t xml:space="preserve">Total capital </t>
  </si>
  <si>
    <t xml:space="preserve">Tier 1 capital </t>
  </si>
  <si>
    <t xml:space="preserve">Common Equity Tier 1 (CET1) capital </t>
  </si>
  <si>
    <t>Available own funds (amounts)</t>
  </si>
  <si>
    <t>KM1 - Key metrics</t>
  </si>
  <si>
    <t>Semi- Annual</t>
  </si>
  <si>
    <t>LR1</t>
  </si>
  <si>
    <t>LR2</t>
  </si>
  <si>
    <t>LR3</t>
  </si>
  <si>
    <t>Applicable amount</t>
  </si>
  <si>
    <t>Total assets as per published financial statements</t>
  </si>
  <si>
    <t>Adjustment for entities which are consolidated for accounting purposes but are outside the scope of prudential consolidation</t>
  </si>
  <si>
    <t>(Adjustment for securitised exposures that meet the operational requirements for the recognition of risk transference)</t>
  </si>
  <si>
    <t>(Adjustment for temporary exemption of exposures to central banks (if applicable))</t>
  </si>
  <si>
    <t>(Adjustment for fiduciary assets recognised on the balance sheet pursuant to the applicable accounting framework but excluded from the total exposure measure in accordance with point (i) of Article 429a(1) CRR)</t>
  </si>
  <si>
    <t>Adjustment for regular-way purchases and sales of financial assets subject to trade date accounting</t>
  </si>
  <si>
    <t>Adjustment for eligible cash pooling transactions</t>
  </si>
  <si>
    <t>Adjustments for derivative financial instruments</t>
  </si>
  <si>
    <t>Adjustment for securities financing transactions (SFTs)</t>
  </si>
  <si>
    <t>Adjustment for off-balance sheet items (ie conversion to credit equivalent amounts of off-balance sheet exposures)</t>
  </si>
  <si>
    <t>(Adjustment for prudent valuation adjustments and specific and general provisions which have reduced Tier 1 capital)</t>
  </si>
  <si>
    <t>EU-11a</t>
  </si>
  <si>
    <t>(Adjustment for exposures excluded from the total exposure measure in accordance with point (c ) of Article 429a(1) CRR)</t>
  </si>
  <si>
    <t>EU-11b</t>
  </si>
  <si>
    <t>(Adjustment for exposures excluded from the total exposure measure in accordance with point (j) of Article 429a(1) CRR)</t>
  </si>
  <si>
    <t>Other adjustments</t>
  </si>
  <si>
    <t>CRR leverage ratio exposures</t>
  </si>
  <si>
    <t>On-balance sheet exposures (excluding derivatives and SFTs)</t>
  </si>
  <si>
    <t>On-balance sheet items (excluding derivatives, SFTs, but including collateral)</t>
  </si>
  <si>
    <t>Gross-up for derivatives collateral provided where deducted from the balance sheet assets pursuant to the applicable accounting framework</t>
  </si>
  <si>
    <t>(Deductions of receivables assets for cash variation margin provided in derivatives transactions)</t>
  </si>
  <si>
    <r>
      <rPr>
        <strike/>
        <sz val="11"/>
        <rFont val="Calibri"/>
        <family val="2"/>
        <scheme val="minor"/>
      </rPr>
      <t>(</t>
    </r>
    <r>
      <rPr>
        <sz val="11"/>
        <rFont val="Calibri"/>
        <family val="2"/>
        <scheme val="minor"/>
      </rPr>
      <t>Adjustment for securities received under securities financing transactions that are recognised as an asset</t>
    </r>
    <r>
      <rPr>
        <strike/>
        <sz val="11"/>
        <rFont val="Calibri"/>
        <family val="2"/>
        <scheme val="minor"/>
      </rPr>
      <t>)</t>
    </r>
  </si>
  <si>
    <t>(General credit risk adjustments to on-balance sheet items)</t>
  </si>
  <si>
    <t>(Asset amounts deducted in determining Tier 1 capital)</t>
  </si>
  <si>
    <t xml:space="preserve">Total on-balance sheet exposures (excluding derivatives and SFTs) </t>
  </si>
  <si>
    <t>Derivative exposures</t>
  </si>
  <si>
    <t>Replacement cost associated with SA-CCR derivatives transactions (ie net of eligible cash variation margin)</t>
  </si>
  <si>
    <t>EU-8a</t>
  </si>
  <si>
    <t>Derogation for derivatives: replacement costs contribution under the simplified standardised approach</t>
  </si>
  <si>
    <t xml:space="preserve">Add-on amounts for potential future exposure associated with  SA-CCR derivatives transactions </t>
  </si>
  <si>
    <t>EU-9a</t>
  </si>
  <si>
    <t>Derogation for derivatives: Potential future exposure contribution under the simplified standardised approach</t>
  </si>
  <si>
    <t>EU-9b</t>
  </si>
  <si>
    <t>Exposure determined under Original Exposure Method</t>
  </si>
  <si>
    <t>(Exempted CCP leg of client-cleared trade exposures) (SA-CCR)</t>
  </si>
  <si>
    <t>EU-10a</t>
  </si>
  <si>
    <t>(Exempted CCP leg of client-cleared trade exposures) (simplified standardised approach)</t>
  </si>
  <si>
    <t>EU-10b</t>
  </si>
  <si>
    <t>(Exempted CCP leg of client-cleared trade exposures) (original Exposure Method)</t>
  </si>
  <si>
    <t>Adjusted effective notional amount of written credit derivatives</t>
  </si>
  <si>
    <t>(Adjusted effective notional offsets and add-on deductions for written credit derivatives)</t>
  </si>
  <si>
    <t xml:space="preserve">Total derivatives exposures </t>
  </si>
  <si>
    <t>Securities financing transaction (SFT) exposures</t>
  </si>
  <si>
    <t>Gross SFT assets (with no recognition of netting), after adjustment for sales accounting transactions</t>
  </si>
  <si>
    <t>(Netted amounts of cash payables and cash receivables of gross SFT assets)</t>
  </si>
  <si>
    <t>Counterparty credit risk exposure for SFT assets</t>
  </si>
  <si>
    <t>EU-16a</t>
  </si>
  <si>
    <t xml:space="preserve">Derogation for SFTs: Counterparty credit risk exposure in accordance with Articles 429e(5) and 222 CRR </t>
  </si>
  <si>
    <t>Agent transaction exposures</t>
  </si>
  <si>
    <t>(Exempted CCP leg of client-cleared SFT exposure)</t>
  </si>
  <si>
    <t>Total securities financing transaction exposures</t>
  </si>
  <si>
    <t xml:space="preserve">Other off-balance sheet exposures </t>
  </si>
  <si>
    <t>Off-balance sheet exposures at gross notional amount</t>
  </si>
  <si>
    <t>(Adjustments for conversion to credit equivalent amounts)</t>
  </si>
  <si>
    <t>(General provisions deducted in determining Tier 1 capital and specific provisions associated with off-balance sheet exposures)</t>
  </si>
  <si>
    <t>Off-balance sheet exposures</t>
  </si>
  <si>
    <r>
      <t xml:space="preserve">Excluded exposures </t>
    </r>
    <r>
      <rPr>
        <b/>
        <strike/>
        <sz val="11"/>
        <color rgb="FFFF0000"/>
        <rFont val="Calibri"/>
        <family val="2"/>
        <scheme val="minor"/>
      </rPr>
      <t/>
    </r>
  </si>
  <si>
    <t>EU-22b</t>
  </si>
  <si>
    <t>(Exposures exempted in accordance with point (j) of Article 429a (1) CRR (on and off balance sheet))</t>
  </si>
  <si>
    <t>EU-22c</t>
  </si>
  <si>
    <t>(Excluded exposures of public development banks (or units) - Public sector investments)</t>
  </si>
  <si>
    <t>EU-22d</t>
  </si>
  <si>
    <t>EU-22e</t>
  </si>
  <si>
    <t>EU-22f</t>
  </si>
  <si>
    <t>(Excluded guaranteed parts of exposures arising from export credits )</t>
  </si>
  <si>
    <t>EU-22g</t>
  </si>
  <si>
    <t>(Excluded excess collateral deposited at triparty agents )</t>
  </si>
  <si>
    <t>EU-22h</t>
  </si>
  <si>
    <t>(Excluded CSD related services of CSD/institutions in accordance with point (o) of Article 429a(1) CRR)</t>
  </si>
  <si>
    <t>EU-22i</t>
  </si>
  <si>
    <t>(Excluded CSD related services of designated institutions in accordance with point (p) of Article 429a(1) CRR)</t>
  </si>
  <si>
    <t>EU-22j</t>
  </si>
  <si>
    <t>(Reduction of the exposure value of pre-financing or intermediate loans )</t>
  </si>
  <si>
    <t>EU-22k</t>
  </si>
  <si>
    <r>
      <t xml:space="preserve">(Total </t>
    </r>
    <r>
      <rPr>
        <sz val="11"/>
        <color theme="1"/>
        <rFont val="Calibri"/>
        <family val="2"/>
        <scheme val="minor"/>
      </rPr>
      <t>exempted</t>
    </r>
    <r>
      <rPr>
        <sz val="11"/>
        <rFont val="Calibri"/>
        <family val="2"/>
        <scheme val="minor"/>
      </rPr>
      <t xml:space="preserve"> exposures)</t>
    </r>
  </si>
  <si>
    <t>Capital and total exposure measure</t>
  </si>
  <si>
    <t>EU-25</t>
  </si>
  <si>
    <t>Leverage ratio (excluding the impact of the exemption of public sector investments and promotional loans) (%)</t>
  </si>
  <si>
    <t>25a</t>
  </si>
  <si>
    <t>Regulatory minimum leverage ratio requirement (%)</t>
  </si>
  <si>
    <t>EU-26b</t>
  </si>
  <si>
    <t>EU-27a</t>
  </si>
  <si>
    <t>Overall leverage ratio requirement (%)</t>
  </si>
  <si>
    <t>Choice on transitional arrangements and relevant exposures</t>
  </si>
  <si>
    <t>EU-27b</t>
  </si>
  <si>
    <t>Choice on transitional arrangements for the definition of the capital measure</t>
  </si>
  <si>
    <t>NA</t>
  </si>
  <si>
    <t>Disclosure of mean values</t>
  </si>
  <si>
    <t>Mean value of gross SFT assets, after adjustment for sale accounting transactions and netted of amounts of associated cash payables and cash receivables</t>
  </si>
  <si>
    <t>Quarter-end value of gross SFT assets, after adjustment for sale accounting transactions and netted of amounts of associated cash payables and cash receivables</t>
  </si>
  <si>
    <t>Total exposure measure (including the impact of any applicable temporary exemption of central bank reserves) incorporating mean values from row 28 of gross SFT assets (after adjustment for sale accounting transactions and netted of amounts of associated cash payables and cash receivables)</t>
  </si>
  <si>
    <t>30a</t>
  </si>
  <si>
    <t>Total exposure measure (excluding the impact of any applicable temporary exemption of central bank reserves) incorporating mean values from row 28 of gross SFT assets (after adjustment for sale accounting transactions and netted of amounts of associated cash payables and cash receivables)</t>
  </si>
  <si>
    <t>Leverage ratio (including the impact of any applicable temporary exemption of central bank reserves) incorporating mean values from row 28 of gross SFT assets (after adjustment for sale accounting transactions and netted of amounts of associated cash payables and cash receivables)</t>
  </si>
  <si>
    <t>31a</t>
  </si>
  <si>
    <t>Leverage ratio (excluding the impact of any applicable temporary exemption of central bank reserves) incorporating mean values from row 28 of gross SFT assets (after adjustment for sale accounting transactions and netted of amounts of associated cash payables and cash receivables)</t>
  </si>
  <si>
    <t>EU-1</t>
  </si>
  <si>
    <t>Total on-balance sheet exposures (excluding derivatives, SFTs, and exempted exposures), of which:</t>
  </si>
  <si>
    <t>EU-2</t>
  </si>
  <si>
    <t>Trading book exposures</t>
  </si>
  <si>
    <t>EU-3</t>
  </si>
  <si>
    <t>Banking book exposures, of which:</t>
  </si>
  <si>
    <t>EU-4</t>
  </si>
  <si>
    <t>EU-5</t>
  </si>
  <si>
    <t>Exposures treated as sovereigns</t>
  </si>
  <si>
    <t>EU-6</t>
  </si>
  <si>
    <r>
      <t xml:space="preserve">Exposures to regional governments, MDB, international organisations and PSE </t>
    </r>
    <r>
      <rPr>
        <b/>
        <sz val="11"/>
        <color rgb="FF000000"/>
        <rFont val="Calibri"/>
        <family val="2"/>
        <scheme val="minor"/>
      </rPr>
      <t xml:space="preserve">not </t>
    </r>
    <r>
      <rPr>
        <sz val="11"/>
        <color rgb="FF000000"/>
        <rFont val="Calibri"/>
        <family val="2"/>
        <scheme val="minor"/>
      </rPr>
      <t>treated as sovereigns</t>
    </r>
  </si>
  <si>
    <t>Secured by mortgages of immovable properties</t>
  </si>
  <si>
    <t>Retail exposures</t>
  </si>
  <si>
    <t>EU-11</t>
  </si>
  <si>
    <t>EU-12</t>
  </si>
  <si>
    <t>Other exposures (eg equity, securitisations, and other non-credit obligation assets)</t>
  </si>
  <si>
    <t>Unweighted value by residual maturity</t>
  </si>
  <si>
    <t>Weighted value</t>
  </si>
  <si>
    <t>&lt; 6 months</t>
  </si>
  <si>
    <t>6 months to &lt; 1yr</t>
  </si>
  <si>
    <t>≥ 1yr</t>
  </si>
  <si>
    <t>Available stable funding (ASF) Items</t>
  </si>
  <si>
    <t>Capital items and instruments</t>
  </si>
  <si>
    <t>Own funds</t>
  </si>
  <si>
    <t>Other capital instruments</t>
  </si>
  <si>
    <t>Retail deposits</t>
  </si>
  <si>
    <t>Wholesale funding:</t>
  </si>
  <si>
    <t>Operational deposits</t>
  </si>
  <si>
    <t>Other wholesale funding</t>
  </si>
  <si>
    <t>Interdependent liabilities</t>
  </si>
  <si>
    <t xml:space="preserve">Other liabilities: </t>
  </si>
  <si>
    <t xml:space="preserve">NSFR derivative liabilities </t>
  </si>
  <si>
    <t>All other liabilities and capital instruments not included in the above categories</t>
  </si>
  <si>
    <t>Total available stable funding (ASF)</t>
  </si>
  <si>
    <t>Required stable funding (RSF) Items</t>
  </si>
  <si>
    <t>Total high-quality liquid assets (HQLA)</t>
  </si>
  <si>
    <t>EU-15a</t>
  </si>
  <si>
    <t>Assets encumbered for a residual maturity of one year or more in a cover pool</t>
  </si>
  <si>
    <t>Deposits held at other financial institutions for operational purposes</t>
  </si>
  <si>
    <t>Performing loans and securities:</t>
  </si>
  <si>
    <t>Performing securities financing transactions with financial customer collateralised by other assets and loans and advances to financial institutions</t>
  </si>
  <si>
    <t>Performing loans to non- financial corporate clients, loans to retail and small business customers, and loans to sovereigns, and PSEs, of which:</t>
  </si>
  <si>
    <t>With a risk weight of less than or equal to 35% under the Basel II Standardised Approach for credit risk</t>
  </si>
  <si>
    <t xml:space="preserve">Performing residential mortgages, of which: </t>
  </si>
  <si>
    <t>Other loans and securities that are not in default and do not qualify as HQLA, including exchange-traded equities and trade finance on-balance sheet products</t>
  </si>
  <si>
    <t>Interdependent assets</t>
  </si>
  <si>
    <t xml:space="preserve">Other assets: </t>
  </si>
  <si>
    <t>Physical traded commodities</t>
  </si>
  <si>
    <t>Assets posted as initial margin for derivative contracts and contributions to default funds of CCPs</t>
  </si>
  <si>
    <t xml:space="preserve">NSFR derivative liabilities before deduction of variation margin posted </t>
  </si>
  <si>
    <t>All other assets not included in the above categories</t>
  </si>
  <si>
    <t>Off-balance sheet items</t>
  </si>
  <si>
    <t>Net Stable Funding Ratio (%)</t>
  </si>
  <si>
    <t xml:space="preserve">LIQ2 - Net Stable Funding Ratio </t>
  </si>
  <si>
    <t>Gross carrying amount / Nominal amount</t>
  </si>
  <si>
    <t>Performing exposures</t>
  </si>
  <si>
    <t>Non-performing exposures</t>
  </si>
  <si>
    <t>Not past due or Past due &lt; 30 days</t>
  </si>
  <si>
    <t>Past due &gt; 30 days &lt; 90 days</t>
  </si>
  <si>
    <t>Unlikely to pay that are not past-due or past-due &lt; = 90 days</t>
  </si>
  <si>
    <t>Past due &gt; 90 days &lt;= 180 days</t>
  </si>
  <si>
    <t>Past due &gt; 180 days &lt; =1 year</t>
  </si>
  <si>
    <t>Past due &gt; 1 year &lt;= 2 years</t>
  </si>
  <si>
    <t>Past due &gt; 2 year &lt;= 5 years</t>
  </si>
  <si>
    <t>Past due &gt; 5 year &lt;= 7 years</t>
  </si>
  <si>
    <t>Past due &gt; 7 years</t>
  </si>
  <si>
    <t>Of which defaulted</t>
  </si>
  <si>
    <t>005</t>
  </si>
  <si>
    <t>Cash balances at central banks and other demand deposits</t>
  </si>
  <si>
    <t>Loans and advances</t>
  </si>
  <si>
    <t>020</t>
  </si>
  <si>
    <t xml:space="preserve">     Central banks</t>
  </si>
  <si>
    <t xml:space="preserve">     General governments</t>
  </si>
  <si>
    <t xml:space="preserve">     Credit institutions</t>
  </si>
  <si>
    <t xml:space="preserve">     Other financial corporations</t>
  </si>
  <si>
    <t xml:space="preserve">     Non-financial corporations</t>
  </si>
  <si>
    <t xml:space="preserve">     Households</t>
  </si>
  <si>
    <t>Debt Securities</t>
  </si>
  <si>
    <t>100</t>
  </si>
  <si>
    <t>110</t>
  </si>
  <si>
    <t>120</t>
  </si>
  <si>
    <t>130</t>
  </si>
  <si>
    <t>140</t>
  </si>
  <si>
    <t>150</t>
  </si>
  <si>
    <t>160</t>
  </si>
  <si>
    <t>170</t>
  </si>
  <si>
    <t>180</t>
  </si>
  <si>
    <t>190</t>
  </si>
  <si>
    <t>200</t>
  </si>
  <si>
    <t>210</t>
  </si>
  <si>
    <t>220</t>
  </si>
  <si>
    <t>Gross carrying amount/nominal amount</t>
  </si>
  <si>
    <t>Accumulated impairment, accumulated negative changes in fair value due to credit risk and provisions</t>
  </si>
  <si>
    <t>Accumulated  partial write-off</t>
  </si>
  <si>
    <t>Collaterals and financial guarantees received</t>
  </si>
  <si>
    <t>Performing exposures - Accumulated impairment and provisions</t>
  </si>
  <si>
    <t xml:space="preserve">Non-performing exposures - Accumulated impairment, accumulated  negative changes in fair value due to credit risk and provisions </t>
  </si>
  <si>
    <t>On performing exposures</t>
  </si>
  <si>
    <t>On non-performing exposures</t>
  </si>
  <si>
    <t>of which: stage 1</t>
  </si>
  <si>
    <t>of which: stage 2</t>
  </si>
  <si>
    <t>of which: stage 3</t>
  </si>
  <si>
    <t>Central banks</t>
  </si>
  <si>
    <t>General governments</t>
  </si>
  <si>
    <t>Credit institutions</t>
  </si>
  <si>
    <t>Other financial corporations</t>
  </si>
  <si>
    <t>Non-financial corporations</t>
  </si>
  <si>
    <t>Of which: SMEs</t>
  </si>
  <si>
    <t>Households</t>
  </si>
  <si>
    <t>CQ3: Credit quality of performing and non-performing exposures by past due days</t>
  </si>
  <si>
    <t xml:space="preserve">Gross carrying amount               </t>
  </si>
  <si>
    <t>Initial stock of non-performing loans and advances</t>
  </si>
  <si>
    <t>Inflows to non-performing portfolios</t>
  </si>
  <si>
    <t>Outflows from non-performing portfolios</t>
  </si>
  <si>
    <t>Outflows due to write-offs</t>
  </si>
  <si>
    <t>Outflow due to other situations</t>
  </si>
  <si>
    <t>Final stock of non-performing loans and advances</t>
  </si>
  <si>
    <t>CR2: Changes in the stock of non-performing loans and advances</t>
  </si>
  <si>
    <t>Gross carrying amount/ Nominal amount of exposures with forbearance measures</t>
  </si>
  <si>
    <t>Collaterals received and financial guarantees received on forborne exposures</t>
  </si>
  <si>
    <t>Performing forborne</t>
  </si>
  <si>
    <t>Non-performing forborne</t>
  </si>
  <si>
    <t>On performing forborne exposures</t>
  </si>
  <si>
    <t>On non-performing forborne exposures</t>
  </si>
  <si>
    <t>Of which: Collateral and financial guarantees received on non-performing exposures with forbearance measures</t>
  </si>
  <si>
    <t>Of which impaired</t>
  </si>
  <si>
    <t>Loan commitments given</t>
  </si>
  <si>
    <t>CQ1: Credit quality of forborne exposures</t>
  </si>
  <si>
    <t>Accumulated impairment</t>
  </si>
  <si>
    <t>Accumulated negative changes in fair value due to credit risk on non-performing exposures</t>
  </si>
  <si>
    <t>of which: non-performing</t>
  </si>
  <si>
    <t>of which: defaulted</t>
  </si>
  <si>
    <t>Gross carrying amount</t>
  </si>
  <si>
    <t>of which: loans and advances subject to impairment</t>
  </si>
  <si>
    <t>Agriculture, forestry and fishing</t>
  </si>
  <si>
    <t>Mining and quarrying</t>
  </si>
  <si>
    <t>Manufacturing</t>
  </si>
  <si>
    <t>Electricity, gas, steam and air conditioning supply</t>
  </si>
  <si>
    <t>Water supply</t>
  </si>
  <si>
    <t>Construction</t>
  </si>
  <si>
    <t>Wholesale and retail trade</t>
  </si>
  <si>
    <t>Transport and storage</t>
  </si>
  <si>
    <t>Accommodation and food service activities</t>
  </si>
  <si>
    <t>Information and communication</t>
  </si>
  <si>
    <t>Real estate activities</t>
  </si>
  <si>
    <t>Financial and insurance actvities</t>
  </si>
  <si>
    <t>Professional, scientific and technical activities</t>
  </si>
  <si>
    <t>Administrative and support service activities</t>
  </si>
  <si>
    <t>Public administration and defense, compulsory social security</t>
  </si>
  <si>
    <t>Education</t>
  </si>
  <si>
    <t>Human health services and social work activities</t>
  </si>
  <si>
    <t>Arts, entertainment and recreation</t>
  </si>
  <si>
    <t>Other services</t>
  </si>
  <si>
    <t>CQ5: Credit quality of loans and advances to non-financial corporations by industry</t>
  </si>
  <si>
    <t>Replacement cost (RC)</t>
  </si>
  <si>
    <t>Potential future exposure  (PFE)</t>
  </si>
  <si>
    <t>EEPE</t>
  </si>
  <si>
    <t>Exposure value pre-CRM</t>
  </si>
  <si>
    <t>Exposure value post-CRM</t>
  </si>
  <si>
    <t>Exposure value</t>
  </si>
  <si>
    <t>EU1</t>
  </si>
  <si>
    <t>EU - Original Exposure Method (for derivatives)</t>
  </si>
  <si>
    <t>1.4</t>
  </si>
  <si>
    <t>EU2</t>
  </si>
  <si>
    <t>EU - Simplified SA-CCR (for derivatives)</t>
  </si>
  <si>
    <t>SA-CCR (for derivatives)</t>
  </si>
  <si>
    <t>IMM (for derivatives and SFTs)</t>
  </si>
  <si>
    <t>2a</t>
  </si>
  <si>
    <t>Of which securities financing transactions netting sets</t>
  </si>
  <si>
    <t>2b</t>
  </si>
  <si>
    <t>Of which derivatives and long settlement transactions netting sets</t>
  </si>
  <si>
    <t>2c</t>
  </si>
  <si>
    <t>Of which from contractual cross-product netting sets</t>
  </si>
  <si>
    <t>Financial collateral simple method (for SFTs)</t>
  </si>
  <si>
    <t>Financial collateral comprehensive method (for SFTs)</t>
  </si>
  <si>
    <t>VaR for SFTs</t>
  </si>
  <si>
    <r>
      <t>Exposure value</t>
    </r>
    <r>
      <rPr>
        <strike/>
        <sz val="10"/>
        <rFont val="Arial"/>
        <family val="2"/>
      </rPr>
      <t/>
    </r>
  </si>
  <si>
    <t>Total transactions subject to the Advanced method</t>
  </si>
  <si>
    <t xml:space="preserve">   (i) VaR component (including the 3× multiplier)</t>
  </si>
  <si>
    <t xml:space="preserve">   (ii) stressed VaR component (including the 3× multiplier)</t>
  </si>
  <si>
    <t>Transactions subject to the Standardised method</t>
  </si>
  <si>
    <t>EU4</t>
  </si>
  <si>
    <t xml:space="preserve">Total transactions subject to own funds requirements for CVA risk </t>
  </si>
  <si>
    <t>CCR2 – Transactions subject to own funds requirements for CVA risk</t>
  </si>
  <si>
    <t>Exposure classes</t>
  </si>
  <si>
    <r>
      <t>Total exposure value</t>
    </r>
    <r>
      <rPr>
        <sz val="11"/>
        <rFont val="Calibri"/>
        <family val="2"/>
        <scheme val="minor"/>
      </rPr>
      <t xml:space="preserve"> </t>
    </r>
  </si>
  <si>
    <t xml:space="preserve">Central governments or central banks </t>
  </si>
  <si>
    <t xml:space="preserve">Regional government or local authorities </t>
  </si>
  <si>
    <t>CCR3 – Standardised approach – CCR exposures by regulatory exposure class and risk weights</t>
  </si>
  <si>
    <t>Total assets</t>
  </si>
  <si>
    <t>Total liabilities</t>
  </si>
  <si>
    <t>Balance sheet as in published financial statements</t>
  </si>
  <si>
    <t>Reference</t>
  </si>
  <si>
    <t>Total liabilities and equity</t>
  </si>
  <si>
    <t>Collateral used in derivative transactions</t>
  </si>
  <si>
    <t>Collateral used in SFTs</t>
  </si>
  <si>
    <t>Collateral type</t>
  </si>
  <si>
    <t>Fair value of collateral received</t>
  </si>
  <si>
    <t>Fair value of posted collateral</t>
  </si>
  <si>
    <t>Segregated</t>
  </si>
  <si>
    <t>Unsegregated</t>
  </si>
  <si>
    <t>Cash – domestic currency</t>
  </si>
  <si>
    <t>Cash – other currencies</t>
  </si>
  <si>
    <t>Domestic sovereign debt</t>
  </si>
  <si>
    <t>Other sovereign debt</t>
  </si>
  <si>
    <t>Government agency debt</t>
  </si>
  <si>
    <t>Corporate bonds</t>
  </si>
  <si>
    <t>Equity securities</t>
  </si>
  <si>
    <t>Other collateral</t>
  </si>
  <si>
    <t>CCR8 – Exposures to CCPs</t>
  </si>
  <si>
    <t xml:space="preserve">Exposure value </t>
  </si>
  <si>
    <t>Exposures to QCCPs (total)</t>
  </si>
  <si>
    <t>Exposures for trades at QCCPs (excluding initial margin and default fund contributions); of which</t>
  </si>
  <si>
    <t xml:space="preserve">   (i) OTC derivatives</t>
  </si>
  <si>
    <t xml:space="preserve">   (ii) Exchange-traded derivatives</t>
  </si>
  <si>
    <t xml:space="preserve">   (iii) SFTs</t>
  </si>
  <si>
    <t xml:space="preserve">   (iv) Netting sets where cross-product netting has been approved</t>
  </si>
  <si>
    <t>Segregated initial margin</t>
  </si>
  <si>
    <t>Non-segregated initial margin</t>
  </si>
  <si>
    <t>Prefunded default fund contributions</t>
  </si>
  <si>
    <t>Unfunded default fund contributions</t>
  </si>
  <si>
    <t>Exposures to non-QCCPs (total)</t>
  </si>
  <si>
    <t>Exposures for trades at non-QCCPs (excluding initial margin and default fund contributions); of which</t>
  </si>
  <si>
    <t>OR1 - Operational risk own funds requirements and risk-weighted exposure amounts</t>
  </si>
  <si>
    <t>Banking activities</t>
  </si>
  <si>
    <t>Relevant indicator</t>
  </si>
  <si>
    <t>Own funds requirements</t>
  </si>
  <si>
    <t>Risk exposure amount</t>
  </si>
  <si>
    <t>Banking activities subject to basic indicator approach (BIA)</t>
  </si>
  <si>
    <t>Banking activities subject to standardised (TSA) / alternative standardised (ASA) approaches</t>
  </si>
  <si>
    <t>Subject to TSA:</t>
  </si>
  <si>
    <t>Subject to ASA:</t>
  </si>
  <si>
    <t>Banking activities subject to advanced measurement approaches AMA</t>
  </si>
  <si>
    <t>of which notionally eligible EHQLA and HQLA</t>
  </si>
  <si>
    <t>of which EHQLA and HQLA</t>
  </si>
  <si>
    <t>Key Metrics and overview of risk exposure amounts</t>
  </si>
  <si>
    <t>Key Metrics</t>
  </si>
  <si>
    <t>KM1</t>
  </si>
  <si>
    <t>Comment</t>
  </si>
  <si>
    <t>KM2</t>
  </si>
  <si>
    <t>OV1</t>
  </si>
  <si>
    <t>Overview of total risk exposure amounts</t>
  </si>
  <si>
    <t>INS1</t>
  </si>
  <si>
    <t xml:space="preserve">Annual </t>
  </si>
  <si>
    <t>INS2</t>
  </si>
  <si>
    <t>Insurance participations</t>
  </si>
  <si>
    <t>Financial conglomerates - Information on own funds and capital adequacy ratio</t>
  </si>
  <si>
    <t>Disclosure of the scope of application</t>
  </si>
  <si>
    <t>LI1</t>
  </si>
  <si>
    <t>Differences between the accounting scope and the scope of prudential consolidation and mapping of financial statement categories with regulatory risk categories</t>
  </si>
  <si>
    <t>LI2</t>
  </si>
  <si>
    <t>Outline of the differences in the scopes of consolidation (entity by entity)</t>
  </si>
  <si>
    <t>LI3</t>
  </si>
  <si>
    <t>PV1</t>
  </si>
  <si>
    <t>Prudent valuation adjustments (PVA)</t>
  </si>
  <si>
    <t>Disclosure of own funds</t>
  </si>
  <si>
    <t>CC1</t>
  </si>
  <si>
    <t>Composition of regulatory own funds</t>
  </si>
  <si>
    <t>CC2</t>
  </si>
  <si>
    <t>Reconciliation of regulatory own funds to balance sheet in the audited financial statements</t>
  </si>
  <si>
    <t>CCA</t>
  </si>
  <si>
    <t>Main features of regulatory own funds instruments and eligible liabilities instruments</t>
  </si>
  <si>
    <t>Disclosure of countercyclical capital buffers</t>
  </si>
  <si>
    <t>CCYB1</t>
  </si>
  <si>
    <t>CCYB2</t>
  </si>
  <si>
    <t>Macroprudential supervisory measures</t>
  </si>
  <si>
    <t>Institution-specific countercyclical capital buffer</t>
  </si>
  <si>
    <t>Disclosure of the leverage ratio</t>
  </si>
  <si>
    <t>Summary reconciliation of accounting assets and leverage ratio exposures</t>
  </si>
  <si>
    <t>Leverage ratio common disclosure</t>
  </si>
  <si>
    <t>Split-up of on balance sheet exposures (excluding derivatives, SFTs and exempted exposures)</t>
  </si>
  <si>
    <t>Disclosure of liquidity requirements</t>
  </si>
  <si>
    <t>Quantitative information of LCR</t>
  </si>
  <si>
    <t>LIQ1</t>
  </si>
  <si>
    <t xml:space="preserve">Net Stable Funding Ratio </t>
  </si>
  <si>
    <t>LIQ2</t>
  </si>
  <si>
    <t>Disclosure of credit risk quality</t>
  </si>
  <si>
    <t>CR1</t>
  </si>
  <si>
    <t>CR2</t>
  </si>
  <si>
    <t>Performing and non-performing exposures and related provisions.</t>
  </si>
  <si>
    <t>Changes in the stock of non-performing loans and advances</t>
  </si>
  <si>
    <t>CR1-A</t>
  </si>
  <si>
    <t>Maturity of exposures</t>
  </si>
  <si>
    <t>CR3</t>
  </si>
  <si>
    <t>CR2-A</t>
  </si>
  <si>
    <t>Changes in the stock of non-performing loans and advances and related net accumulated recoveries</t>
  </si>
  <si>
    <t>CR4</t>
  </si>
  <si>
    <t>Credit quality of forborne exposures</t>
  </si>
  <si>
    <t>CQ1</t>
  </si>
  <si>
    <t>Quality of forbearance</t>
  </si>
  <si>
    <t>CQ2</t>
  </si>
  <si>
    <t>CQ3</t>
  </si>
  <si>
    <t>Credit quality of performing and non-performing exposures by past due days</t>
  </si>
  <si>
    <t>CQ4</t>
  </si>
  <si>
    <t>Quality of non-performing exposures by geography </t>
  </si>
  <si>
    <t>CQ5</t>
  </si>
  <si>
    <t>Credit quality of loans and advances by industry</t>
  </si>
  <si>
    <t>CQ6</t>
  </si>
  <si>
    <t>CQ7</t>
  </si>
  <si>
    <t>CQ8</t>
  </si>
  <si>
    <t xml:space="preserve">Collateral valuation - loans and advances </t>
  </si>
  <si>
    <t xml:space="preserve">Collateral obtained by taking possession and execution processes </t>
  </si>
  <si>
    <t>Collateral obtained by taking possession and execution processes – vintage breakdown</t>
  </si>
  <si>
    <t>ID</t>
  </si>
  <si>
    <t>CRC</t>
  </si>
  <si>
    <t>Qualitative disclosure requirements related to CRM techniques</t>
  </si>
  <si>
    <t>CRM techniques overview:  Disclosure of the use of credit risk mitigation techniques</t>
  </si>
  <si>
    <t>Disclosure of the use of credit risk mitigation techniques</t>
  </si>
  <si>
    <t>CR5</t>
  </si>
  <si>
    <t>Credit risk exposure and CRM effects</t>
  </si>
  <si>
    <t>Credit risk, Standardised approach</t>
  </si>
  <si>
    <t>Disclosure of the use of the IRB approach to credit risk</t>
  </si>
  <si>
    <t>IRB approach – Credit risk exposures by exposure class and PD range</t>
  </si>
  <si>
    <t>Scope of the use of IRB and SA approaches</t>
  </si>
  <si>
    <t>IRB approach – Effect on the RWEAs of credit derivatives used as CRM techniques</t>
  </si>
  <si>
    <t>IRB approach – Disclosure of the extent of the use of CRM techniques</t>
  </si>
  <si>
    <t xml:space="preserve">RWEA flow statements of credit risk exposures under the IRB approach </t>
  </si>
  <si>
    <t>IRB approach – Back-testing of PD per exposure class (fixed PD scale)</t>
  </si>
  <si>
    <t>IRB approach – Back-testing of PD per exposure class (only for  PD estimates according to point (f) of Article 180(1) CRR)</t>
  </si>
  <si>
    <t>CR6</t>
  </si>
  <si>
    <t>CR6-A</t>
  </si>
  <si>
    <t>CR7</t>
  </si>
  <si>
    <t>CR7-A</t>
  </si>
  <si>
    <t>CR8</t>
  </si>
  <si>
    <t>CR9</t>
  </si>
  <si>
    <t>CR9.1</t>
  </si>
  <si>
    <t>Disclosure of specialised lending</t>
  </si>
  <si>
    <t>Specialised lending and equity exposures under the simple riskweighted approach</t>
  </si>
  <si>
    <t>CR10</t>
  </si>
  <si>
    <t>Disclosure of exposures to counterparty credit risk</t>
  </si>
  <si>
    <t>Analysis of CCR exposure by approach</t>
  </si>
  <si>
    <t>CCR1</t>
  </si>
  <si>
    <t>CCR2</t>
  </si>
  <si>
    <t>Transactions subject to own funds requirements for CVA risk</t>
  </si>
  <si>
    <t>CCR3</t>
  </si>
  <si>
    <t>Standardised approach – CCR exposures by regulatory exposure class and risk weights</t>
  </si>
  <si>
    <t>IRB approach – CCR exposures by exposure class and PD scale</t>
  </si>
  <si>
    <t>CCR4</t>
  </si>
  <si>
    <t>CCR5</t>
  </si>
  <si>
    <t>Composition of collateral for CCR exposures</t>
  </si>
  <si>
    <t>CCR6</t>
  </si>
  <si>
    <t>Credit derivatives exposures</t>
  </si>
  <si>
    <t>RWEA flow statements of CCR exposures under the IMM</t>
  </si>
  <si>
    <t>CCR7</t>
  </si>
  <si>
    <t>CCR8</t>
  </si>
  <si>
    <t>Exposures to CCPs</t>
  </si>
  <si>
    <t>Disclosure of exposures to securitisation positions</t>
  </si>
  <si>
    <t>SEQ1</t>
  </si>
  <si>
    <t>SEQ2</t>
  </si>
  <si>
    <t>SEQ3</t>
  </si>
  <si>
    <t>SEQ4</t>
  </si>
  <si>
    <t>SEQ5</t>
  </si>
  <si>
    <t>Securitisation exposures in the non-trading book</t>
  </si>
  <si>
    <t>Securitisation exposures in the trading book</t>
  </si>
  <si>
    <t>Securitisation exposures in the non-trading book and associated regulatory capital requirements - institution acting as originator or as sponsor</t>
  </si>
  <si>
    <t>Securitisation exposures in the non-trading book and associated regulatory capital requirements - institution acting as investor</t>
  </si>
  <si>
    <t>Exposures securitised by the institution - Exposures in default and specific credit risk adjustments</t>
  </si>
  <si>
    <t>Main sources of differences between regulatory exposure amounts and carrying values in financial statements</t>
  </si>
  <si>
    <t>Disclosure of the use of standardised approach and internal model for market risk</t>
  </si>
  <si>
    <t>MR1</t>
  </si>
  <si>
    <t>Market risk under the standardised approach</t>
  </si>
  <si>
    <t>Market risk under the internal Model Approach (IMA)</t>
  </si>
  <si>
    <t>MR2-A</t>
  </si>
  <si>
    <t>MR2-B</t>
  </si>
  <si>
    <t>MR3</t>
  </si>
  <si>
    <t>MR4</t>
  </si>
  <si>
    <t>RWA flow statements of market risk exposures under the IMA</t>
  </si>
  <si>
    <t>IMA values for trading portfolios</t>
  </si>
  <si>
    <t>Comparison of VaR estimates with gains/losses</t>
  </si>
  <si>
    <t>Disclosure of operational risk</t>
  </si>
  <si>
    <t>OR1</t>
  </si>
  <si>
    <t>Operational risk own funds requirements and risk-weighted exposure amounts</t>
  </si>
  <si>
    <t>Disclosure of remuneration policy</t>
  </si>
  <si>
    <t>REM1</t>
  </si>
  <si>
    <t>REM2</t>
  </si>
  <si>
    <t>REM3</t>
  </si>
  <si>
    <t>REM4</t>
  </si>
  <si>
    <t>REM5</t>
  </si>
  <si>
    <t xml:space="preserve">Remuneration awarded for the financial year </t>
  </si>
  <si>
    <t>Special payments to staff whose professional activities have a material impact on institutions’ risk profile (identified staff)</t>
  </si>
  <si>
    <t>Deferred remuneration</t>
  </si>
  <si>
    <t>Remuneration of 1 million EUR or more per year</t>
  </si>
  <si>
    <t>Information on remuneration of staff whose professional activities have a material impact on institutions’ risk profile (identified staff)</t>
  </si>
  <si>
    <t>Disclosure of encumbered and unencumbered assets</t>
  </si>
  <si>
    <t>AE1</t>
  </si>
  <si>
    <t>AE2</t>
  </si>
  <si>
    <t>AE3</t>
  </si>
  <si>
    <t>Encumbered and unencumbered assets</t>
  </si>
  <si>
    <t>Collateral received and own debt securities issued</t>
  </si>
  <si>
    <t>Sources of encumbrance</t>
  </si>
  <si>
    <t>Disclosure of Interest rate risks of non-trading book activities (IRRBB)</t>
  </si>
  <si>
    <t>Interest rate risks of non-trading book activities</t>
  </si>
  <si>
    <t>IRRBB1</t>
  </si>
  <si>
    <t>Disclosure on MREL/TLAC</t>
  </si>
  <si>
    <t>Composition - MREL</t>
  </si>
  <si>
    <t>TLAC1</t>
  </si>
  <si>
    <t>Creditor ranking - resolution entity</t>
  </si>
  <si>
    <t>TLAC2</t>
  </si>
  <si>
    <t>TLAC3</t>
  </si>
  <si>
    <t>Internal loss absorbing capacity: internal MREL and, where applicable, requirement for own funds and eligible liabilities for non-EU G-SIIs</t>
  </si>
  <si>
    <t>ILAC</t>
  </si>
  <si>
    <t>Creditor ranking - Entity that is not a resolution entity</t>
  </si>
  <si>
    <r>
      <t>Alpha used for computing regulatory</t>
    </r>
    <r>
      <rPr>
        <sz val="10"/>
        <rFont val="Arial"/>
        <family val="2"/>
      </rPr>
      <t xml:space="preserve"> </t>
    </r>
    <r>
      <rPr>
        <b/>
        <sz val="10"/>
        <rFont val="Arial"/>
        <family val="2"/>
      </rPr>
      <t>exposure value</t>
    </r>
  </si>
  <si>
    <r>
      <rPr>
        <sz val="11"/>
        <rFont val="Calibri"/>
        <family val="2"/>
        <scheme val="minor"/>
      </rPr>
      <t>Transactions subject to the Alternative approach (Based on the Original Exposure Method</t>
    </r>
    <r>
      <rPr>
        <u/>
        <sz val="11"/>
        <rFont val="Calibri"/>
        <family val="2"/>
        <scheme val="minor"/>
      </rPr>
      <t>)</t>
    </r>
  </si>
  <si>
    <r>
      <t>CCR5 – Composition of collateral for CCR exposure</t>
    </r>
    <r>
      <rPr>
        <b/>
        <strike/>
        <sz val="16"/>
        <rFont val="Arial"/>
        <family val="2"/>
      </rPr>
      <t>s</t>
    </r>
  </si>
  <si>
    <t>IRRBB1 - Interest rate risks of non-trading book activities</t>
  </si>
  <si>
    <t>Supervisory shock scenarios</t>
  </si>
  <si>
    <t>Changes of the economic value of equity</t>
  </si>
  <si>
    <t>Changes of the net interest income</t>
  </si>
  <si>
    <t>Current period</t>
  </si>
  <si>
    <t>Last period</t>
  </si>
  <si>
    <t>Parallel up</t>
  </si>
  <si>
    <t xml:space="preserve">Parallel down </t>
  </si>
  <si>
    <t xml:space="preserve">Steepener </t>
  </si>
  <si>
    <t>Flattener</t>
  </si>
  <si>
    <t>Short rates up</t>
  </si>
  <si>
    <t>Short rates down</t>
  </si>
  <si>
    <t>LR1 - Summary reconciliation of accounting assets and leverage ratio exposures</t>
  </si>
  <si>
    <t>REM1 – Remuneration awarded for the financial year</t>
  </si>
  <si>
    <t>MB Supervisory function (1)</t>
  </si>
  <si>
    <t>MB Management function (2)</t>
  </si>
  <si>
    <t>Other senior management</t>
  </si>
  <si>
    <t>Other identified staff</t>
  </si>
  <si>
    <t>Fixed remuneration</t>
  </si>
  <si>
    <t>Number of identified staff</t>
  </si>
  <si>
    <t>Total fixed remuneration</t>
  </si>
  <si>
    <t>Of which: cash-based</t>
  </si>
  <si>
    <t>(Not applicable in the EU)</t>
  </si>
  <si>
    <t>EU-4a</t>
  </si>
  <si>
    <t>Of which: shares or equivalent ownership interests</t>
  </si>
  <si>
    <t>Of which: share-linked instruments or equivalent non-cash instruments</t>
  </si>
  <si>
    <t>EU-5x</t>
  </si>
  <si>
    <t>Of which: other instruments</t>
  </si>
  <si>
    <t>Of which: other forms</t>
  </si>
  <si>
    <t>Variable remuneration</t>
  </si>
  <si>
    <t>Total variable remuneration</t>
  </si>
  <si>
    <t>Of which: deferred</t>
  </si>
  <si>
    <t>EU-14a</t>
  </si>
  <si>
    <t>EU-13b</t>
  </si>
  <si>
    <t>EU-14b</t>
  </si>
  <si>
    <t>EU-14x</t>
  </si>
  <si>
    <t>EU-14y</t>
  </si>
  <si>
    <t>Total remuneration (2 + 10)</t>
  </si>
  <si>
    <t>Non-performing</t>
  </si>
  <si>
    <t>Performing</t>
  </si>
  <si>
    <t xml:space="preserve">                Of which SMEs</t>
  </si>
  <si>
    <t xml:space="preserve">CR1: Performing and non-performing exposures and related provisions. </t>
  </si>
  <si>
    <t>Not available</t>
  </si>
  <si>
    <t>NO0012626946</t>
  </si>
  <si>
    <t>3 m NIBOR + 3,80 percent</t>
  </si>
  <si>
    <t>NO0012721804</t>
  </si>
  <si>
    <t>13 October 2022</t>
  </si>
  <si>
    <t>13 October 2032</t>
  </si>
  <si>
    <t>No maturity</t>
  </si>
  <si>
    <t>Performing securities financing transactions with financial customerscollateralised by Level 1 HQLA subject to 0% haircut</t>
  </si>
  <si>
    <r>
      <t>NSFR derivative assets</t>
    </r>
    <r>
      <rPr>
        <sz val="11"/>
        <rFont val="Calibri"/>
        <family val="2"/>
        <scheme val="minor"/>
      </rPr>
      <t> </t>
    </r>
  </si>
  <si>
    <t>Total Required stable funding (RSF)</t>
  </si>
  <si>
    <t>CC2 - reconciliation of regulatory own funds to balance sheet in the audited financial statements</t>
  </si>
  <si>
    <t>Liabilities</t>
  </si>
  <si>
    <t>1 Cash and receivables from central banks</t>
  </si>
  <si>
    <t>2 Loans to credit institutions</t>
  </si>
  <si>
    <t>3 Loans to customers</t>
  </si>
  <si>
    <t>4 Bonds and certificates</t>
  </si>
  <si>
    <t>5 Shares</t>
  </si>
  <si>
    <t>6 Financial derivatives</t>
  </si>
  <si>
    <t>7 Shareholding in group companies</t>
  </si>
  <si>
    <t>8 Shareholding in associated companies</t>
  </si>
  <si>
    <t>9 Intangible assets</t>
  </si>
  <si>
    <t>10 Property, plant and equipment</t>
  </si>
  <si>
    <t>11 Other assets</t>
  </si>
  <si>
    <t>1 Liabilities to credit institutions</t>
  </si>
  <si>
    <t>2 Deposits from customers</t>
  </si>
  <si>
    <t>3 Liabilities related to issue of securities</t>
  </si>
  <si>
    <t>4 Financial derivatives</t>
  </si>
  <si>
    <t>5 Payable taxes</t>
  </si>
  <si>
    <t>6 Other liabilities</t>
  </si>
  <si>
    <t>7 Provisions for commitments</t>
  </si>
  <si>
    <t>8 Deferred tax</t>
  </si>
  <si>
    <t>9 Subordinated senior loan capital</t>
  </si>
  <si>
    <t>10 Subordinated loan capital</t>
  </si>
  <si>
    <t>Each consecutive interest payment date following 23 August 2027</t>
  </si>
  <si>
    <t>Each consecutive interest payment date following 13 October 2027</t>
  </si>
  <si>
    <t>1 Equity certificate capital</t>
  </si>
  <si>
    <t>2 Hybrid capital</t>
  </si>
  <si>
    <t>3 Other equity</t>
  </si>
  <si>
    <t>Total equity</t>
  </si>
  <si>
    <t>1) Board of Directors</t>
  </si>
  <si>
    <t>LR3 - LRSpl: Split-up of on balance sheet exposures (excluding derivatives, SFTs and exempted exposures)</t>
  </si>
  <si>
    <t>LR2 - LRCom: Leverage ratio common disclosure</t>
  </si>
  <si>
    <t>(Exposures excluded from the total exposure measure in accordance with point (c ) of Article 429a(1) CRR)</t>
  </si>
  <si>
    <r>
      <t>(Excluded exposures of public development banks (or units) - Promotional loans)</t>
    </r>
    <r>
      <rPr>
        <strike/>
        <sz val="11"/>
        <color rgb="FFFF0000"/>
        <rFont val="Calibri"/>
        <family val="2"/>
        <scheme val="minor"/>
      </rPr>
      <t xml:space="preserve">
</t>
    </r>
  </si>
  <si>
    <r>
      <t>( Excluded passing-through promotional loan exposures by non-public development banks (or units))</t>
    </r>
    <r>
      <rPr>
        <strike/>
        <sz val="11"/>
        <color rgb="FFFF0000"/>
        <rFont val="Calibri"/>
        <family val="2"/>
        <scheme val="minor"/>
      </rPr>
      <t xml:space="preserve">
</t>
    </r>
  </si>
  <si>
    <t>Leverage ratio (excluding the impact of any applicable temporary exemption of central bank reserves)</t>
  </si>
  <si>
    <t>2) Management of Directors</t>
  </si>
  <si>
    <t>Q4 2023</t>
  </si>
  <si>
    <t>CCR1 – Analysis of CCR exposure by approach</t>
  </si>
  <si>
    <t xml:space="preserve">Reference page 104-111 in annual report for detailed information about remuneration </t>
  </si>
  <si>
    <t>EU TLAC3b: creditor ranking - resolution entity</t>
  </si>
  <si>
    <t>Own funds and liabilities potentially eligible for meeting MREL</t>
  </si>
  <si>
    <t>of which residual maturity  ≥ 1 year &lt; 2 years</t>
  </si>
  <si>
    <t>of which residual maturity  ≥ 2 year &lt; 5 years</t>
  </si>
  <si>
    <t>of which residual maturity ≥ 5 years &lt; 10 years</t>
  </si>
  <si>
    <t>of which residual maturity ≥ 10 years, but excluding perpetual securities</t>
  </si>
  <si>
    <t>of which  perpetual securities</t>
  </si>
  <si>
    <t>Common Equity 
Tier 1</t>
  </si>
  <si>
    <t>Additional Tier 1 capital</t>
  </si>
  <si>
    <t>Tier 2 capital</t>
  </si>
  <si>
    <t>Senior non-preferred debt</t>
  </si>
  <si>
    <t>Senior unsecured debt</t>
  </si>
  <si>
    <t>Insolvency ranking</t>
  </si>
  <si>
    <t>Description of insolvency rank</t>
  </si>
  <si>
    <t>Qualitative disclosures are covered in Risk and Capital Management, Disclosure according to Pillar 3 2023</t>
  </si>
  <si>
    <t>NO0012841800</t>
  </si>
  <si>
    <t>NO0012948928</t>
  </si>
  <si>
    <t>NO0012843020</t>
  </si>
  <si>
    <t>NO0010886781</t>
  </si>
  <si>
    <t>NO0010920788</t>
  </si>
  <si>
    <t>NO0011099764</t>
  </si>
  <si>
    <t>NO0012548918</t>
  </si>
  <si>
    <t>NO0012548926</t>
  </si>
  <si>
    <t>NO0012916891</t>
  </si>
  <si>
    <t>NO0012916909</t>
  </si>
  <si>
    <t>NO0013008052</t>
  </si>
  <si>
    <t>Public or private placement</t>
  </si>
  <si>
    <t>Public</t>
  </si>
  <si>
    <t>3a </t>
  </si>
  <si>
    <t>Contractual recognition of write down and conversion powers of resolution authorities</t>
  </si>
  <si>
    <t xml:space="preserve">    Current treatment taking into account, where applicable, transitional CRR rules</t>
  </si>
  <si>
    <t>Eligible liabilities</t>
  </si>
  <si>
    <t>Amount recognised in regulatory capital or eligible liabilities  (Currency in million, as of most recent reporting date)</t>
  </si>
  <si>
    <t>MNOK 5 179</t>
  </si>
  <si>
    <t>MNOK 400</t>
  </si>
  <si>
    <t>MNOK 2 000</t>
  </si>
  <si>
    <t>MNOK 1 000</t>
  </si>
  <si>
    <t>MNOK 750</t>
  </si>
  <si>
    <t>MNOK 850</t>
  </si>
  <si>
    <t>MNOK 2 079</t>
  </si>
  <si>
    <t>27 June 2023</t>
  </si>
  <si>
    <t>23 February 2023</t>
  </si>
  <si>
    <t>30 June 2020</t>
  </si>
  <si>
    <t>27 January 2021</t>
  </si>
  <si>
    <t>14 June 2022</t>
  </si>
  <si>
    <t>15 May 2023</t>
  </si>
  <si>
    <t>23 May 2033</t>
  </si>
  <si>
    <t>30 June 2026</t>
  </si>
  <si>
    <t>10 February 2027</t>
  </si>
  <si>
    <t>14 June 2027</t>
  </si>
  <si>
    <t>15 May 2028</t>
  </si>
  <si>
    <t>15 May 2030</t>
  </si>
  <si>
    <t>Each consecutive interest payment date following 17 February 2028</t>
  </si>
  <si>
    <t>Each consecutive interest payment date following 27 June 2028</t>
  </si>
  <si>
    <t>Each consecutive interest payment date following 23 February 2028</t>
  </si>
  <si>
    <t>Each consecutive interest payment date following 30 June 2025</t>
  </si>
  <si>
    <t>Each consecutive interest payment date following 10 February 2026</t>
  </si>
  <si>
    <t>3 m NIBOR + 3,30 percent</t>
  </si>
  <si>
    <t>3 m NIBOR +2,65 percent</t>
  </si>
  <si>
    <t>3 m NIBOR +1,75 percent</t>
  </si>
  <si>
    <t>3 m NIBOR +0,95 percent</t>
  </si>
  <si>
    <t>3 m NIBOR +0,72 percent</t>
  </si>
  <si>
    <t>1,80 percent</t>
  </si>
  <si>
    <t>3 m NIBOR +1,25 percent</t>
  </si>
  <si>
    <t>4,15 percent</t>
  </si>
  <si>
    <t>3 m NIBOR +1,50 percent</t>
  </si>
  <si>
    <t>4,89 percent</t>
  </si>
  <si>
    <t>5,67 percent</t>
  </si>
  <si>
    <t>Could be converted to Common Equity Tier 1 if the Norwegian Financial Supervisory Authority or other competent public authority instructs such conversion in accordance with any applicable legislation (including the Financial Institutions Act section 20-14).</t>
  </si>
  <si>
    <t>Could be converted to Common Equity Tier 1 in connection with bail-in if the Norwegian Financial Supervisory Authority or other competent public authority instructs such conversion in accordance with any applicable legislation (including the Financial Institutions Act section 20-24).</t>
  </si>
  <si>
    <t>Contractual write-down feature if Common Equity Tier 1 Capital below 5,125 percent on the issuer's company level or consolidated level
Could be written down with final effect if the Norwegian Financial Supervisory Authority or other competent public authority instructs such write-down in accordance with any applicable legislation (including the Financial Institutions Act section 20-14).</t>
  </si>
  <si>
    <t>Could be written down with final effect if the Norwegian Financial Supervisory Authority or other competent public authority instructs such write-down in accordance with any applicable legislation (including the Financial Institutions Act section 20-14).</t>
  </si>
  <si>
    <t>Could be written down in connection with bail-in if the Norwegian Financial Supervisory Authority or other competent public authority instructs such write-down in accordance with any applicable legislation (including the Financial Institutions Act section 20-24).</t>
  </si>
  <si>
    <t>Permanent</t>
  </si>
  <si>
    <t>If write-down based on CET1 below 5,125 percent, write-up is possible by adding parts of accumulated profits</t>
  </si>
  <si>
    <t>34a </t>
  </si>
  <si>
    <t>Type of subordination (only for eligible liabilities)</t>
  </si>
  <si>
    <t>Contractual</t>
  </si>
  <si>
    <t>EU-34b</t>
  </si>
  <si>
    <t>Ranking of the instrument in normal insolvency proceedings</t>
  </si>
  <si>
    <t>Senior unsecured debt instruments and deposits from large enterprises</t>
  </si>
  <si>
    <t>37a</t>
  </si>
  <si>
    <t>Link to the full term and conditions of the instrument (signposting)</t>
  </si>
  <si>
    <t>https://www.sor.no/felles/om-sparebanken-sor/investor/obligasjonslan/</t>
  </si>
  <si>
    <t>https://www.sor.no/globalassets/financial-reporting/noteringsprospekt-sparebanken-sor.pdf</t>
  </si>
  <si>
    <t>7 November 2024
100 % of nominal value
In addition, regulatory or tax event call at 100 % of nominal value plus accrued interest</t>
  </si>
  <si>
    <t>7 April 2026
100 % of nominal value
In addition, regulatory or tax event call at 100 % of nominal value plus accrued interest</t>
  </si>
  <si>
    <t>23 February 2026
100 % of nominal value
In addition, regulatory or tax event call at 100 % of nominal value plus accrued interest</t>
  </si>
  <si>
    <t>10 November 2026
100 % of nominal value
In addition, regulatory or tax event call at 100 % of nominal value plus accrued interest</t>
  </si>
  <si>
    <t>23 August 2027
100 % of nominal value
In addition, regulatory or tax event call at 100 % of nominal value plus accrued interest</t>
  </si>
  <si>
    <t>17 february 2028
100 % of nominal value
In addition, regulatory or tax event call at 100 % of nominal value plus accrued interest</t>
  </si>
  <si>
    <t>12 December 2024
100 % of nominal value
In addition, regulatory or tax event call at 100 % of nominal value plus accrued interest</t>
  </si>
  <si>
    <t>9 July 2025
100 % of nominal value
In addition, regulatory or tax event call at 100 % of nominal value plus accrued interest</t>
  </si>
  <si>
    <t>13 October 2027
100 % of nominal value
In addition, regulatory or tax event call at 100 % of nominal value plus accrued interest</t>
  </si>
  <si>
    <t>27 June 2028
100 % of nominal value
In addition, regulatory or tax event call at 100 % of nominal value plus accrued interest</t>
  </si>
  <si>
    <t>23 February 2028
100 % of nominal value
In addition, regulatory or tax event call at 100 % of nominal value plus accrued interest</t>
  </si>
  <si>
    <t>30 June 2025
100 % of nominal value
In addition, regulatory or tax event call at 100 % of nominal value plus accrued interest</t>
  </si>
  <si>
    <t>10 February 2026
100 % of nominal value
In addition, regulatory or tax event call at 100 % of nominal value plus accrued interest</t>
  </si>
  <si>
    <t>Regulatory or tax event call at 100 % of nominal value plus accrued interest</t>
  </si>
  <si>
    <t>Each consecutive interest payment date after the regulatory event or tax event</t>
  </si>
  <si>
    <t>Denmark</t>
  </si>
  <si>
    <t>Others*</t>
  </si>
  <si>
    <t>Sweden</t>
  </si>
  <si>
    <t>Poland</t>
  </si>
  <si>
    <t>Germany</t>
  </si>
  <si>
    <t>Lithuania</t>
  </si>
  <si>
    <t>Netherlands</t>
  </si>
  <si>
    <t>United States</t>
  </si>
  <si>
    <t>United Kingdom</t>
  </si>
  <si>
    <t>*Sum countries with own funds requirement below 0,5 percent</t>
  </si>
  <si>
    <t>Iceland</t>
  </si>
  <si>
    <t>CR5 –  Credit risk standardised approach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</si>
</sst>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 #,##0.00_-;_-* &quot;-&quot;??_-;_-@_-"/>
    <numFmt numFmtId="164" formatCode="[$-809]dd\ mmmm\ yyyy;@"/>
    <numFmt numFmtId="165" formatCode="[$-414]d/\ mmm/\ yyyy;@"/>
    <numFmt numFmtId="166" formatCode="[$-409]dd/mmm/yy;@"/>
    <numFmt numFmtId="167" formatCode="_-* #,##0_-;\-* #,##0_-;_-* &quot;-&quot;??_-;_-@_-"/>
    <numFmt numFmtId="168" formatCode="0.0\ %"/>
    <numFmt numFmtId="169" formatCode="_(* #,##0.00_);_(* \(#,##0.00\);_(* &quot;-&quot;??_);_(@_)"/>
    <numFmt numFmtId="170" formatCode="#,##0_ ;\-#,##0\ "/>
    <numFmt numFmtId="171" formatCode="_-* #,##0_-;\-* #,##0_-;_-* &quot;-&quot;?_-;_-@_-"/>
    <numFmt numFmtId="172" formatCode="_-* #,##0.00000_-;\-* #,##0.00000_-;_-* &quot;-&quot;??_-;_-@_-"/>
  </numFmts>
  <fonts count="74">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2"/>
      <name val="Arial"/>
      <family val="2"/>
    </font>
    <font>
      <b/>
      <sz val="10"/>
      <name val="Arial"/>
      <family val="2"/>
    </font>
    <font>
      <b/>
      <sz val="20"/>
      <name val="Arial"/>
      <family val="2"/>
    </font>
    <font>
      <sz val="8.5"/>
      <color theme="1"/>
      <name val="Segoe UI"/>
      <family val="2"/>
    </font>
    <font>
      <b/>
      <sz val="8.5"/>
      <color theme="1"/>
      <name val="Segoe UI"/>
      <family val="2"/>
    </font>
    <font>
      <sz val="11"/>
      <name val="Calibri"/>
      <family val="2"/>
      <scheme val="minor"/>
    </font>
    <font>
      <b/>
      <sz val="11"/>
      <name val="Calibri"/>
      <family val="2"/>
      <scheme val="minor"/>
    </font>
    <font>
      <b/>
      <sz val="14"/>
      <color theme="1"/>
      <name val="Calibri"/>
      <family val="2"/>
      <scheme val="minor"/>
    </font>
    <font>
      <strike/>
      <sz val="11"/>
      <color rgb="FF000000"/>
      <name val="Calibri"/>
      <family val="2"/>
      <scheme val="minor"/>
    </font>
    <font>
      <sz val="11"/>
      <color rgb="FF000000"/>
      <name val="Calibri"/>
      <family val="2"/>
      <scheme val="minor"/>
    </font>
    <font>
      <b/>
      <sz val="11"/>
      <color rgb="FF000000"/>
      <name val="Calibri"/>
      <family val="2"/>
      <scheme val="minor"/>
    </font>
    <font>
      <b/>
      <sz val="14"/>
      <color rgb="FF000000"/>
      <name val="Calibri"/>
      <family val="2"/>
      <scheme val="minor"/>
    </font>
    <font>
      <b/>
      <sz val="9"/>
      <color rgb="FF000000"/>
      <name val="Calibri"/>
      <family val="2"/>
      <scheme val="minor"/>
    </font>
    <font>
      <i/>
      <sz val="11"/>
      <name val="Calibri"/>
      <family val="2"/>
      <scheme val="minor"/>
    </font>
    <font>
      <sz val="8"/>
      <name val="Calibri"/>
      <family val="2"/>
      <scheme val="minor"/>
    </font>
    <font>
      <sz val="11"/>
      <color theme="1"/>
      <name val="Calibri"/>
      <family val="2"/>
      <charset val="238"/>
      <scheme val="minor"/>
    </font>
    <font>
      <sz val="9"/>
      <name val="Arial"/>
      <family val="2"/>
    </font>
    <font>
      <b/>
      <i/>
      <sz val="11"/>
      <name val="Calibri"/>
      <family val="2"/>
      <scheme val="minor"/>
    </font>
    <font>
      <sz val="11"/>
      <color rgb="FF00B050"/>
      <name val="Calibri"/>
      <family val="2"/>
      <scheme val="minor"/>
    </font>
    <font>
      <sz val="11"/>
      <color rgb="FFFF0000"/>
      <name val="Calibri"/>
      <family val="2"/>
      <scheme val="minor"/>
    </font>
    <font>
      <u/>
      <sz val="11"/>
      <color theme="10"/>
      <name val="Calibri"/>
      <family val="2"/>
      <scheme val="minor"/>
    </font>
    <font>
      <b/>
      <sz val="9"/>
      <color theme="0"/>
      <name val="Calibri"/>
      <family val="2"/>
    </font>
    <font>
      <sz val="9"/>
      <color rgb="FFFFFFFF"/>
      <name val="Calibri"/>
      <family val="2"/>
    </font>
    <font>
      <sz val="9"/>
      <name val="Calibri"/>
      <family val="2"/>
    </font>
    <font>
      <b/>
      <sz val="20"/>
      <color theme="4"/>
      <name val="Calibri"/>
      <family val="2"/>
      <scheme val="minor"/>
    </font>
    <font>
      <sz val="12"/>
      <name val="Calibri"/>
      <family val="2"/>
      <scheme val="minor"/>
    </font>
    <font>
      <sz val="11"/>
      <name val="Calibri"/>
      <family val="2"/>
    </font>
    <font>
      <b/>
      <sz val="8"/>
      <color theme="0"/>
      <name val="Arial"/>
      <family val="2"/>
    </font>
    <font>
      <sz val="7"/>
      <name val="Arial"/>
      <family val="2"/>
    </font>
    <font>
      <i/>
      <sz val="7"/>
      <name val="Arial"/>
      <family val="2"/>
    </font>
    <font>
      <sz val="11"/>
      <color rgb="FF0070C0"/>
      <name val="Calibri"/>
      <family val="2"/>
      <scheme val="minor"/>
    </font>
    <font>
      <b/>
      <i/>
      <sz val="11"/>
      <color theme="5"/>
      <name val="Calibri"/>
      <family val="2"/>
      <scheme val="minor"/>
    </font>
    <font>
      <b/>
      <sz val="11"/>
      <name val="Calibri"/>
      <family val="2"/>
    </font>
    <font>
      <b/>
      <sz val="20"/>
      <color rgb="FF002060"/>
      <name val="Calibri"/>
      <family val="2"/>
      <scheme val="minor"/>
    </font>
    <font>
      <b/>
      <sz val="12"/>
      <color rgb="FF002060"/>
      <name val="Calibri"/>
      <family val="2"/>
      <scheme val="minor"/>
    </font>
    <font>
      <b/>
      <sz val="11"/>
      <color rgb="FF7030A0"/>
      <name val="Calibri"/>
      <family val="2"/>
      <scheme val="minor"/>
    </font>
    <font>
      <strike/>
      <sz val="11"/>
      <name val="Calibri"/>
      <family val="2"/>
      <scheme val="minor"/>
    </font>
    <font>
      <b/>
      <sz val="16"/>
      <color theme="1"/>
      <name val="Arial"/>
      <family val="2"/>
    </font>
    <font>
      <sz val="12"/>
      <color theme="1"/>
      <name val="Times New Roman"/>
      <family val="1"/>
      <charset val="238"/>
    </font>
    <font>
      <b/>
      <sz val="12"/>
      <color theme="1"/>
      <name val="Times New Roman"/>
      <family val="1"/>
    </font>
    <font>
      <b/>
      <sz val="16"/>
      <name val="Arial"/>
      <family val="2"/>
    </font>
    <font>
      <strike/>
      <sz val="11"/>
      <color rgb="FFFF0000"/>
      <name val="Calibri"/>
      <family val="2"/>
      <scheme val="minor"/>
    </font>
    <font>
      <b/>
      <strike/>
      <sz val="11"/>
      <color rgb="FFFF0000"/>
      <name val="Calibri"/>
      <family val="2"/>
      <scheme val="minor"/>
    </font>
    <font>
      <sz val="9"/>
      <color rgb="FFFF0000"/>
      <name val="Calibri"/>
      <family val="2"/>
    </font>
    <font>
      <b/>
      <sz val="10"/>
      <color theme="1"/>
      <name val="Arial"/>
      <family val="2"/>
    </font>
    <font>
      <b/>
      <sz val="9"/>
      <name val="Calibri"/>
      <family val="2"/>
      <scheme val="minor"/>
    </font>
    <font>
      <b/>
      <sz val="9"/>
      <name val="Calibri"/>
      <family val="2"/>
    </font>
    <font>
      <sz val="9"/>
      <name val="Calibri"/>
      <family val="2"/>
      <scheme val="minor"/>
    </font>
    <font>
      <u/>
      <sz val="11"/>
      <name val="Calibri"/>
      <family val="2"/>
      <scheme val="minor"/>
    </font>
    <font>
      <sz val="9"/>
      <color rgb="FF000000"/>
      <name val="Calibri"/>
      <family val="2"/>
      <scheme val="minor"/>
    </font>
    <font>
      <sz val="12"/>
      <color rgb="FF000000"/>
      <name val="Calibri"/>
      <family val="2"/>
      <scheme val="minor"/>
    </font>
    <font>
      <sz val="12"/>
      <color theme="1"/>
      <name val="Calibri"/>
      <family val="2"/>
      <scheme val="minor"/>
    </font>
    <font>
      <sz val="10"/>
      <color theme="1"/>
      <name val="Arial"/>
      <family val="2"/>
    </font>
    <font>
      <strike/>
      <sz val="10"/>
      <name val="Arial"/>
      <family val="2"/>
    </font>
    <font>
      <u/>
      <sz val="11"/>
      <color rgb="FF008080"/>
      <name val="Calibri"/>
      <family val="2"/>
      <scheme val="minor"/>
    </font>
    <font>
      <b/>
      <sz val="8"/>
      <color rgb="FF333333"/>
      <name val="Arial Unicode MS"/>
    </font>
    <font>
      <b/>
      <strike/>
      <sz val="16"/>
      <name val="Arial"/>
      <family val="2"/>
    </font>
    <font>
      <i/>
      <u/>
      <sz val="11"/>
      <name val="Calibri"/>
      <family val="2"/>
      <scheme val="minor"/>
    </font>
    <font>
      <sz val="11"/>
      <color theme="10"/>
      <name val="Calibri"/>
      <family val="2"/>
      <scheme val="minor"/>
    </font>
    <font>
      <sz val="26"/>
      <color theme="1"/>
      <name val="Calibri"/>
      <family val="2"/>
      <scheme val="minor"/>
    </font>
    <font>
      <sz val="11"/>
      <color rgb="FFFFFFFF"/>
      <name val="Calibri"/>
      <family val="2"/>
      <scheme val="minor"/>
    </font>
    <font>
      <b/>
      <sz val="11"/>
      <color rgb="FF333333"/>
      <name val="Calibri"/>
      <family val="2"/>
      <scheme val="minor"/>
    </font>
    <font>
      <sz val="11"/>
      <color rgb="FF333333"/>
      <name val="Calibri"/>
      <family val="2"/>
      <scheme val="minor"/>
    </font>
    <font>
      <b/>
      <i/>
      <sz val="11"/>
      <color theme="1"/>
      <name val="Calibri"/>
      <family val="2"/>
      <scheme val="minor"/>
    </font>
    <font>
      <sz val="9"/>
      <color theme="1"/>
      <name val="Calibri"/>
      <family val="2"/>
      <scheme val="minor"/>
    </font>
    <font>
      <b/>
      <sz val="11"/>
      <color rgb="FFFF0000"/>
      <name val="Calibri"/>
      <family val="2"/>
      <scheme val="minor"/>
    </font>
    <font>
      <b/>
      <sz val="9"/>
      <color rgb="FF333333"/>
      <name val="Calibri"/>
      <family val="2"/>
      <scheme val="minor"/>
    </font>
    <font>
      <sz val="9"/>
      <color rgb="FF333333"/>
      <name val="Calibri"/>
      <family val="2"/>
      <scheme val="minor"/>
    </font>
    <font>
      <i/>
      <sz val="11"/>
      <color theme="1"/>
      <name val="Calibri"/>
      <family val="2"/>
      <scheme val="minor"/>
    </font>
    <font>
      <u/>
      <sz val="7"/>
      <color theme="10"/>
      <name val="Arial"/>
      <family val="2"/>
    </font>
  </fonts>
  <fills count="1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2"/>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bgColor indexed="64"/>
      </patternFill>
    </fill>
    <fill>
      <patternFill patternType="solid">
        <fgColor rgb="FF002060"/>
        <bgColor indexed="64"/>
      </patternFill>
    </fill>
    <fill>
      <patternFill patternType="solid">
        <fgColor theme="0" tint="-4.9989318521683403E-2"/>
        <bgColor indexed="64"/>
      </patternFill>
    </fill>
    <fill>
      <patternFill patternType="solid">
        <fgColor theme="2" tint="-9.9978637043366805E-2"/>
        <bgColor indexed="64"/>
      </patternFill>
    </fill>
    <fill>
      <patternFill patternType="solid">
        <fgColor theme="0" tint="-0.249977111117893"/>
        <bgColor indexed="64"/>
      </patternFill>
    </fill>
    <fill>
      <patternFill patternType="solid">
        <fgColor rgb="FFD9D9D9"/>
        <bgColor indexed="64"/>
      </patternFill>
    </fill>
    <fill>
      <patternFill patternType="solid">
        <fgColor theme="0" tint="-0.34998626667073579"/>
        <bgColor indexed="64"/>
      </patternFill>
    </fill>
    <fill>
      <patternFill patternType="solid">
        <fgColor theme="2"/>
        <bgColor indexed="64"/>
      </patternFill>
    </fill>
    <fill>
      <patternFill patternType="solid">
        <fgColor rgb="FFA6A6A6"/>
        <bgColor indexed="64"/>
      </patternFill>
    </fill>
    <fill>
      <patternFill patternType="solid">
        <fgColor rgb="FFBFBFBF"/>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diagonal/>
    </border>
    <border>
      <left style="medium">
        <color rgb="FF002060"/>
      </left>
      <right/>
      <top/>
      <bottom/>
      <diagonal/>
    </border>
    <border>
      <left/>
      <right style="medium">
        <color rgb="FF002060"/>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right/>
      <top/>
      <bottom style="thin">
        <color rgb="FF000000"/>
      </bottom>
      <diagonal/>
    </border>
    <border>
      <left style="thin">
        <color rgb="FF000000"/>
      </left>
      <right style="thin">
        <color rgb="FF000000"/>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8">
    <xf numFmtId="0" fontId="0" fillId="0" borderId="0"/>
    <xf numFmtId="0" fontId="6" fillId="2" borderId="3" applyNumberFormat="0" applyFill="0" applyBorder="0" applyAlignment="0" applyProtection="0">
      <alignment horizontal="left"/>
    </xf>
    <xf numFmtId="0" fontId="3" fillId="0" borderId="0">
      <alignment vertical="center"/>
    </xf>
    <xf numFmtId="0" fontId="3" fillId="0" borderId="0">
      <alignment vertical="center"/>
    </xf>
    <xf numFmtId="0" fontId="4" fillId="0" borderId="0" applyNumberFormat="0" applyFill="0" applyBorder="0" applyAlignment="0" applyProtection="0"/>
    <xf numFmtId="0" fontId="5" fillId="2" borderId="2" applyFont="0" applyBorder="0">
      <alignment horizontal="center" wrapText="1"/>
    </xf>
    <xf numFmtId="0" fontId="3" fillId="3" borderId="1" applyNumberFormat="0" applyFont="0" applyBorder="0">
      <alignment horizontal="center" vertical="center"/>
    </xf>
    <xf numFmtId="3" fontId="3" fillId="4" borderId="1" applyFont="0">
      <alignment horizontal="right" vertical="center"/>
      <protection locked="0"/>
    </xf>
    <xf numFmtId="0" fontId="3" fillId="0" borderId="0"/>
    <xf numFmtId="0" fontId="19" fillId="0" borderId="0"/>
    <xf numFmtId="0" fontId="3" fillId="0" borderId="0"/>
    <xf numFmtId="0" fontId="24" fillId="0" borderId="0" applyNumberFormat="0" applyFill="0" applyBorder="0" applyAlignment="0" applyProtection="0"/>
    <xf numFmtId="0" fontId="26" fillId="0" borderId="0" applyNumberForma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3" fillId="0" borderId="0"/>
    <xf numFmtId="169" fontId="3" fillId="0" borderId="0" applyFont="0" applyFill="0" applyBorder="0" applyAlignment="0" applyProtection="0"/>
    <xf numFmtId="0" fontId="3" fillId="0" borderId="0"/>
  </cellStyleXfs>
  <cellXfs count="770">
    <xf numFmtId="0" fontId="0" fillId="0" borderId="0" xfId="0"/>
    <xf numFmtId="0" fontId="0" fillId="0" borderId="0" xfId="0"/>
    <xf numFmtId="0" fontId="9" fillId="0" borderId="1" xfId="0" applyFont="1" applyBorder="1" applyAlignment="1">
      <alignment horizontal="justify" vertical="center" wrapText="1"/>
    </xf>
    <xf numFmtId="0" fontId="10" fillId="0" borderId="1" xfId="0" applyFont="1" applyFill="1" applyBorder="1" applyAlignment="1">
      <alignment horizontal="justify" vertical="center" wrapText="1"/>
    </xf>
    <xf numFmtId="0" fontId="9" fillId="0" borderId="1" xfId="0" applyFont="1" applyBorder="1" applyAlignment="1">
      <alignment vertical="center" wrapText="1"/>
    </xf>
    <xf numFmtId="0" fontId="10" fillId="0" borderId="1" xfId="0" applyFont="1" applyFill="1" applyBorder="1" applyAlignment="1">
      <alignment vertical="center" wrapText="1"/>
    </xf>
    <xf numFmtId="0" fontId="10" fillId="0" borderId="1" xfId="0" applyFont="1" applyBorder="1" applyAlignment="1">
      <alignment horizontal="center" vertical="center" wrapText="1"/>
    </xf>
    <xf numFmtId="0" fontId="9" fillId="0" borderId="6" xfId="0" applyFont="1" applyBorder="1" applyAlignment="1">
      <alignment horizontal="justify" vertical="center" wrapText="1"/>
    </xf>
    <xf numFmtId="0" fontId="9" fillId="0" borderId="1"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9" fillId="0" borderId="1" xfId="0" applyFont="1" applyBorder="1" applyAlignment="1">
      <alignment horizontal="center" vertical="center" wrapText="1"/>
    </xf>
    <xf numFmtId="0" fontId="9" fillId="0" borderId="1" xfId="0" applyFont="1" applyFill="1" applyBorder="1" applyAlignment="1">
      <alignment horizontal="justify" vertical="center" wrapText="1"/>
    </xf>
    <xf numFmtId="0" fontId="9" fillId="0" borderId="6" xfId="0" applyFont="1" applyBorder="1" applyAlignment="1">
      <alignment horizontal="center" vertical="center" wrapText="1"/>
    </xf>
    <xf numFmtId="0" fontId="0" fillId="0" borderId="0" xfId="0" applyFill="1"/>
    <xf numFmtId="0" fontId="0" fillId="0" borderId="0" xfId="0"/>
    <xf numFmtId="0" fontId="0" fillId="0" borderId="0" xfId="0" applyBorder="1"/>
    <xf numFmtId="0" fontId="11" fillId="0" borderId="0" xfId="0" applyFont="1"/>
    <xf numFmtId="0" fontId="0" fillId="5" borderId="1" xfId="0" applyFont="1" applyFill="1" applyBorder="1" applyAlignment="1">
      <alignment horizontal="center" vertical="center" wrapText="1"/>
    </xf>
    <xf numFmtId="0" fontId="0" fillId="0" borderId="1" xfId="0" quotePrefix="1" applyFont="1" applyBorder="1" applyAlignment="1">
      <alignment horizontal="center" vertical="center"/>
    </xf>
    <xf numFmtId="0" fontId="9" fillId="0" borderId="1" xfId="3" applyFont="1" applyFill="1" applyBorder="1" applyAlignment="1">
      <alignment horizontal="left" vertical="center" wrapText="1" indent="1"/>
    </xf>
    <xf numFmtId="0" fontId="0" fillId="0" borderId="0" xfId="0"/>
    <xf numFmtId="0" fontId="0" fillId="0" borderId="0" xfId="0"/>
    <xf numFmtId="0" fontId="0" fillId="7" borderId="9" xfId="0" applyFill="1" applyBorder="1" applyAlignment="1">
      <alignment horizontal="center" vertical="center"/>
    </xf>
    <xf numFmtId="0" fontId="0" fillId="7" borderId="1" xfId="0" applyFont="1" applyFill="1" applyBorder="1" applyAlignment="1">
      <alignment vertical="center" wrapText="1"/>
    </xf>
    <xf numFmtId="0" fontId="9" fillId="0" borderId="1" xfId="0" applyFont="1" applyBorder="1" applyAlignment="1">
      <alignment horizontal="left" vertical="center" wrapText="1"/>
    </xf>
    <xf numFmtId="0" fontId="8" fillId="7" borderId="1" xfId="0" applyFont="1" applyFill="1" applyBorder="1" applyAlignment="1">
      <alignment vertical="center" wrapText="1"/>
    </xf>
    <xf numFmtId="0" fontId="13" fillId="0" borderId="1" xfId="0" applyFont="1" applyBorder="1" applyAlignment="1">
      <alignment horizontal="left" vertical="center" wrapText="1" indent="1"/>
    </xf>
    <xf numFmtId="0" fontId="13" fillId="0" borderId="1" xfId="0" applyFont="1" applyBorder="1" applyAlignment="1">
      <alignment horizontal="left" vertical="center" wrapText="1" indent="2"/>
    </xf>
    <xf numFmtId="0" fontId="13" fillId="0" borderId="1" xfId="0" quotePrefix="1" applyFont="1" applyBorder="1" applyAlignment="1">
      <alignment horizontal="center" vertical="center" wrapText="1"/>
    </xf>
    <xf numFmtId="0" fontId="14" fillId="0" borderId="0" xfId="0" applyFont="1" applyBorder="1" applyAlignment="1">
      <alignment vertical="center" wrapText="1"/>
    </xf>
    <xf numFmtId="0" fontId="14" fillId="0" borderId="1" xfId="0" quotePrefix="1" applyFont="1" applyFill="1" applyBorder="1" applyAlignment="1">
      <alignment horizontal="center" vertical="center" wrapText="1"/>
    </xf>
    <xf numFmtId="0" fontId="0" fillId="0" borderId="0" xfId="0" applyFont="1"/>
    <xf numFmtId="0" fontId="14" fillId="0" borderId="1" xfId="0" applyFont="1" applyFill="1" applyBorder="1" applyAlignment="1">
      <alignment horizontal="justify" vertical="center" wrapText="1"/>
    </xf>
    <xf numFmtId="0" fontId="14" fillId="0" borderId="1" xfId="0" quotePrefix="1" applyFont="1" applyBorder="1" applyAlignment="1">
      <alignment horizontal="center" vertical="center" wrapText="1"/>
    </xf>
    <xf numFmtId="0" fontId="16" fillId="0" borderId="0" xfId="0" applyFont="1" applyBorder="1" applyAlignment="1">
      <alignment horizontal="justify" vertical="center" wrapText="1"/>
    </xf>
    <xf numFmtId="0" fontId="15" fillId="0" borderId="0" xfId="0" applyFont="1" applyAlignment="1">
      <alignment horizontal="justify" vertical="center" wrapText="1"/>
    </xf>
    <xf numFmtId="0" fontId="9" fillId="0" borderId="0" xfId="0" applyFont="1"/>
    <xf numFmtId="0" fontId="0" fillId="0" borderId="0" xfId="0"/>
    <xf numFmtId="10" fontId="0" fillId="0" borderId="0" xfId="0" applyNumberFormat="1"/>
    <xf numFmtId="4" fontId="0" fillId="0" borderId="0" xfId="0" applyNumberFormat="1"/>
    <xf numFmtId="4" fontId="0" fillId="7" borderId="9" xfId="0" applyNumberFormat="1" applyFill="1" applyBorder="1" applyAlignment="1">
      <alignment horizontal="center" vertical="center"/>
    </xf>
    <xf numFmtId="4" fontId="0" fillId="7" borderId="1" xfId="0" applyNumberFormat="1" applyFill="1" applyBorder="1" applyAlignment="1">
      <alignment horizontal="center" vertical="center"/>
    </xf>
    <xf numFmtId="4" fontId="0" fillId="7" borderId="1" xfId="0" applyNumberFormat="1" applyFont="1" applyFill="1" applyBorder="1" applyAlignment="1">
      <alignment vertical="center" wrapText="1"/>
    </xf>
    <xf numFmtId="4" fontId="9" fillId="0" borderId="1" xfId="0" applyNumberFormat="1" applyFont="1" applyBorder="1" applyAlignment="1">
      <alignment horizontal="left" vertical="center" wrapText="1"/>
    </xf>
    <xf numFmtId="4" fontId="8" fillId="7" borderId="1" xfId="0" applyNumberFormat="1" applyFont="1" applyFill="1" applyBorder="1" applyAlignment="1">
      <alignment vertical="center" wrapText="1"/>
    </xf>
    <xf numFmtId="4" fontId="17" fillId="0" borderId="1" xfId="0" applyNumberFormat="1" applyFont="1" applyFill="1" applyBorder="1" applyAlignment="1">
      <alignment horizontal="center" vertical="center" wrapText="1"/>
    </xf>
    <xf numFmtId="4" fontId="17" fillId="0" borderId="1" xfId="0" applyNumberFormat="1" applyFont="1" applyBorder="1" applyAlignment="1">
      <alignment horizontal="center" vertical="center" wrapText="1"/>
    </xf>
    <xf numFmtId="4" fontId="9" fillId="0" borderId="1" xfId="0" applyNumberFormat="1" applyFont="1" applyBorder="1" applyAlignment="1">
      <alignment horizontal="center" wrapText="1"/>
    </xf>
    <xf numFmtId="4" fontId="9" fillId="0" borderId="1" xfId="0" applyNumberFormat="1" applyFont="1" applyBorder="1" applyAlignment="1">
      <alignment vertical="center" wrapText="1"/>
    </xf>
    <xf numFmtId="0" fontId="0" fillId="0" borderId="0" xfId="0" applyAlignment="1">
      <alignment horizontal="center"/>
    </xf>
    <xf numFmtId="0" fontId="0" fillId="0" borderId="1" xfId="0" applyFill="1" applyBorder="1"/>
    <xf numFmtId="0" fontId="24" fillId="0" borderId="1" xfId="11" applyBorder="1" applyAlignment="1">
      <alignment horizontal="center"/>
    </xf>
    <xf numFmtId="0" fontId="28" fillId="0" borderId="0" xfId="0" applyFont="1" applyFill="1"/>
    <xf numFmtId="0" fontId="9" fillId="0" borderId="0" xfId="0" applyFont="1" applyFill="1"/>
    <xf numFmtId="0" fontId="31" fillId="0" borderId="14" xfId="0" applyFont="1" applyFill="1" applyBorder="1" applyAlignment="1">
      <alignment vertical="center" wrapText="1"/>
    </xf>
    <xf numFmtId="0" fontId="32" fillId="0" borderId="1" xfId="0" applyFont="1" applyFill="1" applyBorder="1" applyAlignment="1">
      <alignment vertical="center"/>
    </xf>
    <xf numFmtId="0" fontId="32" fillId="0" borderId="1" xfId="0" applyFont="1" applyFill="1" applyBorder="1" applyAlignment="1">
      <alignment horizontal="center" vertical="center"/>
    </xf>
    <xf numFmtId="0" fontId="33" fillId="0" borderId="1" xfId="0" applyFont="1" applyFill="1" applyBorder="1" applyAlignment="1">
      <alignment vertical="center"/>
    </xf>
    <xf numFmtId="0" fontId="33" fillId="0" borderId="1" xfId="0" applyFont="1" applyFill="1" applyBorder="1" applyAlignment="1">
      <alignment horizontal="center" vertical="center"/>
    </xf>
    <xf numFmtId="0" fontId="32" fillId="0" borderId="1" xfId="0" applyFont="1" applyFill="1" applyBorder="1" applyAlignment="1">
      <alignment horizontal="center" vertical="center" wrapText="1"/>
    </xf>
    <xf numFmtId="0" fontId="32" fillId="0" borderId="1" xfId="0" applyFont="1" applyFill="1" applyBorder="1" applyAlignment="1">
      <alignment horizontal="right" vertical="center"/>
    </xf>
    <xf numFmtId="164" fontId="32" fillId="0" borderId="1" xfId="0" applyNumberFormat="1" applyFont="1" applyFill="1" applyBorder="1" applyAlignment="1">
      <alignment horizontal="center" vertical="center"/>
    </xf>
    <xf numFmtId="165" fontId="32" fillId="0" borderId="1" xfId="0" applyNumberFormat="1" applyFont="1" applyFill="1" applyBorder="1" applyAlignment="1">
      <alignment horizontal="center" vertical="center"/>
    </xf>
    <xf numFmtId="166" fontId="32" fillId="0" borderId="1" xfId="0" applyNumberFormat="1" applyFont="1" applyFill="1" applyBorder="1" applyAlignment="1">
      <alignment horizontal="center" vertical="center" wrapText="1"/>
    </xf>
    <xf numFmtId="0" fontId="13" fillId="5" borderId="1" xfId="0" applyFont="1" applyFill="1" applyBorder="1" applyAlignment="1">
      <alignment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wrapText="1"/>
    </xf>
    <xf numFmtId="167" fontId="9" fillId="0" borderId="1" xfId="13" applyNumberFormat="1" applyFont="1" applyBorder="1" applyAlignment="1">
      <alignment horizontal="center" vertical="center"/>
    </xf>
    <xf numFmtId="167" fontId="9" fillId="0" borderId="1" xfId="13" applyNumberFormat="1" applyFont="1" applyBorder="1" applyAlignment="1">
      <alignment vertical="center"/>
    </xf>
    <xf numFmtId="167" fontId="9" fillId="5" borderId="1" xfId="13" quotePrefix="1" applyNumberFormat="1" applyFont="1" applyFill="1" applyBorder="1" applyAlignment="1">
      <alignment vertical="center" wrapText="1"/>
    </xf>
    <xf numFmtId="167" fontId="9" fillId="0" borderId="1" xfId="13" applyNumberFormat="1" applyFont="1" applyBorder="1" applyAlignment="1">
      <alignment vertical="center" wrapText="1"/>
    </xf>
    <xf numFmtId="167" fontId="17" fillId="5" borderId="1" xfId="13" applyNumberFormat="1" applyFont="1" applyFill="1" applyBorder="1" applyAlignment="1">
      <alignment vertical="center" wrapText="1"/>
    </xf>
    <xf numFmtId="167" fontId="9" fillId="9" borderId="1" xfId="13" applyNumberFormat="1" applyFont="1" applyFill="1" applyBorder="1" applyAlignment="1">
      <alignment horizontal="center" vertical="center" wrapText="1"/>
    </xf>
    <xf numFmtId="167" fontId="9" fillId="9" borderId="1" xfId="13" applyNumberFormat="1" applyFont="1" applyFill="1" applyBorder="1" applyAlignment="1">
      <alignment vertical="center" wrapText="1"/>
    </xf>
    <xf numFmtId="167" fontId="9" fillId="5" borderId="1" xfId="13" applyNumberFormat="1" applyFont="1" applyFill="1" applyBorder="1" applyAlignment="1">
      <alignment vertical="center" wrapText="1"/>
    </xf>
    <xf numFmtId="167" fontId="9" fillId="0" borderId="1" xfId="13" applyNumberFormat="1" applyFont="1" applyBorder="1" applyAlignment="1">
      <alignment horizontal="center" vertical="center" wrapText="1"/>
    </xf>
    <xf numFmtId="0" fontId="13" fillId="5" borderId="8" xfId="0" applyFont="1" applyFill="1" applyBorder="1" applyAlignment="1">
      <alignment vertical="center" wrapText="1"/>
    </xf>
    <xf numFmtId="0" fontId="0" fillId="5" borderId="8" xfId="0" applyFill="1" applyBorder="1" applyAlignment="1">
      <alignment horizontal="center" vertical="center" wrapText="1"/>
    </xf>
    <xf numFmtId="0" fontId="23" fillId="0" borderId="0" xfId="0" applyFont="1"/>
    <xf numFmtId="0" fontId="0" fillId="0" borderId="9" xfId="0" applyFill="1" applyBorder="1"/>
    <xf numFmtId="0" fontId="9" fillId="7" borderId="9" xfId="0" applyFont="1" applyFill="1" applyBorder="1" applyAlignment="1">
      <alignment vertical="center" wrapText="1"/>
    </xf>
    <xf numFmtId="0" fontId="9" fillId="0" borderId="9" xfId="0" applyFont="1" applyBorder="1"/>
    <xf numFmtId="0" fontId="30" fillId="7" borderId="9" xfId="0" applyFont="1" applyFill="1" applyBorder="1" applyAlignment="1">
      <alignment vertical="center" wrapText="1"/>
    </xf>
    <xf numFmtId="0" fontId="30" fillId="0" borderId="9" xfId="0" applyFont="1" applyBorder="1" applyAlignment="1">
      <alignment horizontal="justify" vertical="center"/>
    </xf>
    <xf numFmtId="0" fontId="0" fillId="0" borderId="9" xfId="0" applyFont="1" applyBorder="1" applyAlignment="1">
      <alignment vertical="center"/>
    </xf>
    <xf numFmtId="0" fontId="34" fillId="0" borderId="0" xfId="0" applyFont="1"/>
    <xf numFmtId="0" fontId="0" fillId="0" borderId="0" xfId="0" applyFont="1"/>
    <xf numFmtId="0" fontId="0" fillId="5" borderId="1" xfId="0" applyFont="1" applyFill="1" applyBorder="1" applyAlignment="1">
      <alignment horizontal="center" vertical="center" wrapText="1"/>
    </xf>
    <xf numFmtId="0" fontId="0" fillId="0" borderId="0" xfId="0"/>
    <xf numFmtId="0" fontId="9" fillId="0" borderId="1" xfId="0" applyFont="1" applyBorder="1" applyAlignment="1">
      <alignment vertical="center" wrapText="1"/>
    </xf>
    <xf numFmtId="0" fontId="9" fillId="0" borderId="1" xfId="0" applyFont="1" applyBorder="1" applyAlignment="1">
      <alignment horizontal="left" vertical="center" wrapText="1" indent="1"/>
    </xf>
    <xf numFmtId="0" fontId="10" fillId="0" borderId="1" xfId="0" applyFont="1" applyBorder="1" applyAlignment="1">
      <alignment vertical="center" wrapText="1"/>
    </xf>
    <xf numFmtId="0" fontId="35" fillId="0" borderId="0" xfId="0" applyFont="1" applyAlignment="1">
      <alignment horizontal="center" wrapText="1"/>
    </xf>
    <xf numFmtId="0" fontId="10" fillId="0" borderId="1" xfId="0" applyFont="1" applyBorder="1" applyAlignment="1">
      <alignment horizontal="center" vertical="center" wrapText="1"/>
    </xf>
    <xf numFmtId="0" fontId="9" fillId="0" borderId="1" xfId="0" applyFont="1" applyFill="1" applyBorder="1" applyAlignment="1">
      <alignment horizontal="left" vertical="center" wrapText="1" indent="1"/>
    </xf>
    <xf numFmtId="0" fontId="9" fillId="0" borderId="1" xfId="0" applyFont="1" applyBorder="1" applyAlignment="1">
      <alignment horizontal="center" vertical="center" wrapText="1"/>
    </xf>
    <xf numFmtId="0" fontId="13" fillId="0" borderId="1" xfId="0" applyFont="1" applyBorder="1" applyAlignment="1">
      <alignment horizontal="center" vertical="center" wrapText="1"/>
    </xf>
    <xf numFmtId="14" fontId="13" fillId="0" borderId="1" xfId="0" applyNumberFormat="1" applyFont="1" applyBorder="1" applyAlignment="1">
      <alignment horizontal="center" vertical="center" wrapText="1"/>
    </xf>
    <xf numFmtId="0" fontId="0" fillId="0" borderId="0" xfId="0"/>
    <xf numFmtId="43" fontId="9" fillId="0" borderId="1" xfId="13" applyFont="1" applyBorder="1" applyAlignment="1">
      <alignment horizontal="center" vertical="center" wrapText="1"/>
    </xf>
    <xf numFmtId="43" fontId="9" fillId="0" borderId="1" xfId="13" applyFont="1" applyFill="1" applyBorder="1" applyAlignment="1">
      <alignment horizontal="center" vertical="center" wrapText="1"/>
    </xf>
    <xf numFmtId="0" fontId="9" fillId="5" borderId="1" xfId="0" applyFont="1" applyFill="1" applyBorder="1" applyAlignment="1">
      <alignment horizontal="center" vertical="center" wrapText="1"/>
    </xf>
    <xf numFmtId="0" fontId="0" fillId="5" borderId="6" xfId="0" applyFont="1" applyFill="1" applyBorder="1" applyAlignment="1">
      <alignment horizontal="center" vertical="center" wrapText="1"/>
    </xf>
    <xf numFmtId="0" fontId="0" fillId="0" borderId="1" xfId="0" quotePrefix="1" applyFont="1" applyBorder="1" applyAlignment="1">
      <alignment horizontal="center"/>
    </xf>
    <xf numFmtId="0" fontId="9" fillId="2" borderId="1" xfId="3" applyFont="1" applyFill="1" applyBorder="1" applyAlignment="1">
      <alignment horizontal="center" vertical="center" wrapText="1"/>
    </xf>
    <xf numFmtId="0" fontId="0" fillId="0" borderId="1" xfId="0" applyFont="1" applyBorder="1" applyAlignment="1">
      <alignment horizontal="center" vertical="center"/>
    </xf>
    <xf numFmtId="43" fontId="0" fillId="0" borderId="9" xfId="13" applyFont="1" applyFill="1" applyBorder="1" applyAlignment="1">
      <alignment horizontal="center" vertical="center" wrapText="1"/>
    </xf>
    <xf numFmtId="3" fontId="0" fillId="7" borderId="9" xfId="0" applyNumberFormat="1" applyFill="1" applyBorder="1" applyAlignment="1">
      <alignment horizontal="right" vertical="center" wrapText="1"/>
    </xf>
    <xf numFmtId="43" fontId="0" fillId="7" borderId="9" xfId="13" applyFont="1" applyFill="1" applyBorder="1" applyAlignment="1">
      <alignment horizontal="right" vertical="center" wrapText="1"/>
    </xf>
    <xf numFmtId="168" fontId="0" fillId="7" borderId="9" xfId="0" applyNumberFormat="1" applyFill="1" applyBorder="1" applyAlignment="1">
      <alignment horizontal="right" vertical="center" wrapText="1"/>
    </xf>
    <xf numFmtId="167" fontId="0" fillId="0" borderId="9" xfId="13" applyNumberFormat="1" applyFont="1" applyFill="1" applyBorder="1" applyAlignment="1">
      <alignment horizontal="right" vertical="center" wrapText="1"/>
    </xf>
    <xf numFmtId="3" fontId="20" fillId="0" borderId="1" xfId="7" applyFont="1" applyFill="1" applyBorder="1" applyAlignment="1">
      <alignment horizontal="right" vertical="center"/>
      <protection locked="0"/>
    </xf>
    <xf numFmtId="168" fontId="20" fillId="0" borderId="1" xfId="7" applyNumberFormat="1" applyFont="1" applyFill="1" applyBorder="1" applyAlignment="1">
      <alignment horizontal="right" vertical="center" wrapText="1"/>
      <protection locked="0"/>
    </xf>
    <xf numFmtId="3" fontId="20" fillId="0" borderId="1" xfId="7" applyFont="1" applyFill="1" applyBorder="1" applyAlignment="1">
      <alignment horizontal="right" vertical="center" wrapText="1"/>
      <protection locked="0"/>
    </xf>
    <xf numFmtId="167" fontId="9" fillId="0" borderId="1" xfId="13" applyNumberFormat="1" applyFont="1" applyFill="1" applyBorder="1" applyAlignment="1" applyProtection="1">
      <alignment horizontal="right" vertical="center" wrapText="1"/>
      <protection locked="0"/>
    </xf>
    <xf numFmtId="43" fontId="9" fillId="0" borderId="1" xfId="13" applyFont="1" applyFill="1" applyBorder="1" applyAlignment="1" applyProtection="1">
      <alignment horizontal="right" vertical="center" wrapText="1"/>
      <protection locked="0"/>
    </xf>
    <xf numFmtId="170" fontId="9" fillId="0" borderId="1" xfId="13" quotePrefix="1" applyNumberFormat="1" applyFont="1" applyFill="1" applyBorder="1" applyAlignment="1" applyProtection="1">
      <alignment horizontal="right" vertical="center" wrapText="1"/>
      <protection locked="0"/>
    </xf>
    <xf numFmtId="3" fontId="9" fillId="0" borderId="1" xfId="7" applyFont="1" applyFill="1" applyBorder="1" applyAlignment="1">
      <alignment horizontal="right" vertical="center" wrapText="1"/>
      <protection locked="0"/>
    </xf>
    <xf numFmtId="3" fontId="9" fillId="0" borderId="1" xfId="7" quotePrefix="1" applyFont="1" applyFill="1" applyBorder="1" applyAlignment="1">
      <alignment horizontal="right" vertical="center" wrapText="1"/>
      <protection locked="0"/>
    </xf>
    <xf numFmtId="10" fontId="9" fillId="0" borderId="1" xfId="7" applyNumberFormat="1" applyFont="1" applyFill="1" applyBorder="1" applyAlignment="1">
      <alignment horizontal="right" vertical="center" wrapText="1"/>
      <protection locked="0"/>
    </xf>
    <xf numFmtId="167" fontId="9" fillId="0" borderId="6" xfId="13" applyNumberFormat="1" applyFont="1" applyBorder="1" applyAlignment="1">
      <alignment horizontal="right" vertical="center" wrapText="1"/>
    </xf>
    <xf numFmtId="3" fontId="9" fillId="0" borderId="1" xfId="0" applyNumberFormat="1" applyFont="1" applyBorder="1" applyAlignment="1">
      <alignment horizontal="right" vertical="center" wrapText="1"/>
    </xf>
    <xf numFmtId="3" fontId="9" fillId="0" borderId="1" xfId="0" applyNumberFormat="1" applyFont="1" applyFill="1" applyBorder="1" applyAlignment="1">
      <alignment horizontal="right" vertical="center" wrapText="1"/>
    </xf>
    <xf numFmtId="43" fontId="9" fillId="7" borderId="1" xfId="13" applyFont="1" applyFill="1" applyBorder="1" applyAlignment="1">
      <alignment horizontal="center" vertical="center" wrapText="1"/>
    </xf>
    <xf numFmtId="43" fontId="9" fillId="7" borderId="1" xfId="13" applyFont="1" applyFill="1" applyBorder="1" applyAlignment="1">
      <alignment horizontal="center" wrapText="1"/>
    </xf>
    <xf numFmtId="3" fontId="9" fillId="7" borderId="1" xfId="0" applyNumberFormat="1" applyFont="1" applyFill="1" applyBorder="1" applyAlignment="1">
      <alignment horizontal="right" vertical="center" wrapText="1"/>
    </xf>
    <xf numFmtId="43" fontId="9" fillId="0" borderId="1" xfId="13" applyFont="1" applyBorder="1" applyAlignment="1">
      <alignment horizontal="center" wrapText="1"/>
    </xf>
    <xf numFmtId="10" fontId="9" fillId="0" borderId="1" xfId="0" applyNumberFormat="1" applyFont="1" applyBorder="1" applyAlignment="1">
      <alignment horizontal="right" vertical="center" wrapText="1"/>
    </xf>
    <xf numFmtId="10" fontId="9" fillId="0" borderId="1" xfId="0" applyNumberFormat="1" applyFont="1" applyFill="1" applyBorder="1" applyAlignment="1">
      <alignment horizontal="right" vertical="center" wrapText="1"/>
    </xf>
    <xf numFmtId="43" fontId="17" fillId="7" borderId="1" xfId="13" applyFont="1" applyFill="1" applyBorder="1" applyAlignment="1">
      <alignment horizontal="center" vertical="center" wrapText="1"/>
    </xf>
    <xf numFmtId="167" fontId="9" fillId="0" borderId="1" xfId="13" applyNumberFormat="1" applyFont="1" applyFill="1" applyBorder="1" applyAlignment="1">
      <alignment horizontal="right" vertical="center" wrapText="1"/>
    </xf>
    <xf numFmtId="1" fontId="9" fillId="0" borderId="1" xfId="0" applyNumberFormat="1" applyFont="1" applyFill="1" applyBorder="1" applyAlignment="1">
      <alignment horizontal="right" vertical="center" wrapText="1"/>
    </xf>
    <xf numFmtId="171" fontId="9" fillId="0" borderId="1" xfId="0" applyNumberFormat="1" applyFont="1" applyFill="1" applyBorder="1" applyAlignment="1">
      <alignment horizontal="center" vertical="center" wrapText="1"/>
    </xf>
    <xf numFmtId="43" fontId="22" fillId="0" borderId="1" xfId="13" applyFont="1" applyFill="1" applyBorder="1" applyAlignment="1">
      <alignment horizontal="center" vertical="center" wrapText="1"/>
    </xf>
    <xf numFmtId="10" fontId="9" fillId="7" borderId="1" xfId="0" applyNumberFormat="1" applyFont="1" applyFill="1" applyBorder="1" applyAlignment="1">
      <alignment horizontal="right" vertical="center" wrapText="1"/>
    </xf>
    <xf numFmtId="43" fontId="9" fillId="7" borderId="1" xfId="13" applyFont="1" applyFill="1" applyBorder="1" applyAlignment="1">
      <alignment vertical="center" wrapText="1"/>
    </xf>
    <xf numFmtId="0" fontId="9" fillId="7" borderId="0" xfId="0" applyFont="1" applyFill="1"/>
    <xf numFmtId="167" fontId="9" fillId="7" borderId="1" xfId="13" applyNumberFormat="1" applyFont="1" applyFill="1" applyBorder="1" applyAlignment="1">
      <alignment horizontal="center" vertical="center" wrapText="1"/>
    </xf>
    <xf numFmtId="0" fontId="9" fillId="7" borderId="1" xfId="0" applyFont="1" applyFill="1" applyBorder="1" applyAlignment="1">
      <alignment horizontal="center" vertical="center" wrapText="1"/>
    </xf>
    <xf numFmtId="0" fontId="9" fillId="7" borderId="1" xfId="0" applyFont="1" applyFill="1" applyBorder="1" applyAlignment="1">
      <alignment horizontal="left" vertical="center" wrapText="1"/>
    </xf>
    <xf numFmtId="0" fontId="24" fillId="0" borderId="8" xfId="11" applyBorder="1" applyAlignment="1">
      <alignment horizontal="center"/>
    </xf>
    <xf numFmtId="0" fontId="25" fillId="8" borderId="0" xfId="0" applyFont="1" applyFill="1" applyBorder="1" applyAlignment="1">
      <alignment horizontal="center" vertical="center" wrapText="1"/>
    </xf>
    <xf numFmtId="0" fontId="25" fillId="8" borderId="16" xfId="0" applyFont="1" applyFill="1" applyBorder="1" applyAlignment="1">
      <alignment vertical="center"/>
    </xf>
    <xf numFmtId="0" fontId="0" fillId="7" borderId="0" xfId="0" applyFill="1" applyBorder="1" applyAlignment="1">
      <alignment horizontal="center"/>
    </xf>
    <xf numFmtId="0" fontId="0" fillId="7" borderId="0" xfId="0" applyFill="1" applyBorder="1"/>
    <xf numFmtId="0" fontId="25" fillId="8" borderId="17" xfId="0" applyFont="1" applyFill="1" applyBorder="1" applyAlignment="1">
      <alignment horizontal="center" vertical="center" wrapText="1"/>
    </xf>
    <xf numFmtId="0" fontId="27" fillId="0" borderId="1" xfId="0" applyFont="1" applyBorder="1" applyAlignment="1">
      <alignment horizontal="center" vertical="center" wrapText="1"/>
    </xf>
    <xf numFmtId="167" fontId="9" fillId="5" borderId="1" xfId="13" applyNumberFormat="1" applyFont="1" applyFill="1" applyBorder="1" applyAlignment="1">
      <alignment horizontal="center"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3" fontId="10" fillId="0" borderId="1" xfId="0" applyNumberFormat="1" applyFont="1" applyFill="1" applyBorder="1" applyAlignment="1">
      <alignment horizontal="right" vertical="center" wrapText="1"/>
    </xf>
    <xf numFmtId="3" fontId="10" fillId="0" borderId="1" xfId="0" applyNumberFormat="1" applyFont="1" applyBorder="1" applyAlignment="1">
      <alignment horizontal="right" vertical="center" wrapText="1"/>
    </xf>
    <xf numFmtId="3" fontId="10" fillId="7" borderId="1" xfId="0" applyNumberFormat="1" applyFont="1" applyFill="1" applyBorder="1" applyAlignment="1">
      <alignment horizontal="right" vertical="center" wrapText="1"/>
    </xf>
    <xf numFmtId="167" fontId="10" fillId="7" borderId="1" xfId="13" applyNumberFormat="1" applyFont="1" applyFill="1" applyBorder="1" applyAlignment="1">
      <alignment horizontal="center" vertical="center" wrapText="1"/>
    </xf>
    <xf numFmtId="10" fontId="10" fillId="7" borderId="1" xfId="0" applyNumberFormat="1" applyFont="1" applyFill="1" applyBorder="1" applyAlignment="1">
      <alignment horizontal="right" vertical="center" wrapText="1"/>
    </xf>
    <xf numFmtId="167" fontId="10" fillId="0" borderId="1" xfId="0" applyNumberFormat="1" applyFont="1" applyBorder="1" applyAlignment="1">
      <alignment horizontal="center" vertical="center" wrapText="1"/>
    </xf>
    <xf numFmtId="167" fontId="10" fillId="0" borderId="1" xfId="0" applyNumberFormat="1" applyFont="1" applyFill="1" applyBorder="1" applyAlignment="1">
      <alignment horizontal="center" vertical="center" wrapText="1"/>
    </xf>
    <xf numFmtId="0" fontId="0" fillId="0" borderId="2" xfId="0" applyFont="1" applyBorder="1"/>
    <xf numFmtId="0" fontId="0" fillId="0" borderId="9" xfId="0" applyFont="1" applyBorder="1"/>
    <xf numFmtId="0" fontId="13" fillId="0" borderId="0" xfId="0" applyFont="1" applyBorder="1" applyAlignment="1">
      <alignment vertical="center"/>
    </xf>
    <xf numFmtId="3" fontId="2" fillId="7" borderId="9" xfId="0" applyNumberFormat="1" applyFont="1" applyFill="1" applyBorder="1" applyAlignment="1">
      <alignment horizontal="right" vertical="center" wrapText="1"/>
    </xf>
    <xf numFmtId="168" fontId="2" fillId="7" borderId="9" xfId="0" applyNumberFormat="1" applyFont="1" applyFill="1" applyBorder="1" applyAlignment="1">
      <alignment horizontal="right" vertical="center" wrapText="1"/>
    </xf>
    <xf numFmtId="0" fontId="37" fillId="0" borderId="0" xfId="0" applyFont="1" applyFill="1"/>
    <xf numFmtId="0" fontId="37" fillId="0" borderId="0" xfId="0" applyFont="1"/>
    <xf numFmtId="0" fontId="10" fillId="0" borderId="11" xfId="0" applyFont="1" applyBorder="1" applyAlignment="1">
      <alignment vertical="center"/>
    </xf>
    <xf numFmtId="167" fontId="13" fillId="0" borderId="1" xfId="13" applyNumberFormat="1" applyFont="1" applyBorder="1" applyAlignment="1">
      <alignment horizontal="right" vertical="center" wrapText="1"/>
    </xf>
    <xf numFmtId="167" fontId="13" fillId="0" borderId="1" xfId="13" applyNumberFormat="1" applyFont="1" applyFill="1" applyBorder="1" applyAlignment="1">
      <alignment horizontal="right" vertical="center" wrapText="1"/>
    </xf>
    <xf numFmtId="167" fontId="13" fillId="0" borderId="1" xfId="13" applyNumberFormat="1" applyFont="1" applyBorder="1" applyAlignment="1">
      <alignment horizontal="center" vertical="center" wrapText="1"/>
    </xf>
    <xf numFmtId="167" fontId="0" fillId="0" borderId="9" xfId="13" applyNumberFormat="1" applyFont="1" applyFill="1" applyBorder="1" applyAlignment="1">
      <alignment horizontal="center" vertical="center" wrapText="1"/>
    </xf>
    <xf numFmtId="167" fontId="2" fillId="0" borderId="9" xfId="13" applyNumberFormat="1" applyFont="1" applyFill="1" applyBorder="1" applyAlignment="1">
      <alignment horizontal="right" vertical="center" wrapText="1"/>
    </xf>
    <xf numFmtId="167" fontId="2" fillId="0" borderId="9" xfId="13" applyNumberFormat="1" applyFont="1" applyFill="1" applyBorder="1" applyAlignment="1">
      <alignment horizontal="center" vertical="center" wrapText="1"/>
    </xf>
    <xf numFmtId="167" fontId="14" fillId="0" borderId="1" xfId="13" applyNumberFormat="1" applyFont="1" applyBorder="1" applyAlignment="1">
      <alignment horizontal="right" vertical="center" wrapText="1"/>
    </xf>
    <xf numFmtId="0" fontId="9" fillId="10" borderId="1" xfId="0" applyFont="1" applyFill="1" applyBorder="1" applyAlignment="1">
      <alignment horizontal="center" vertical="center" wrapText="1"/>
    </xf>
    <xf numFmtId="0" fontId="10" fillId="10" borderId="1" xfId="3" applyFont="1" applyFill="1" applyBorder="1" applyAlignment="1">
      <alignment horizontal="left" vertical="center" wrapText="1" indent="1"/>
    </xf>
    <xf numFmtId="3" fontId="9" fillId="10" borderId="1" xfId="7" applyFont="1" applyFill="1" applyBorder="1" applyAlignment="1">
      <alignment horizontal="center" vertical="center"/>
      <protection locked="0"/>
    </xf>
    <xf numFmtId="0" fontId="0" fillId="10" borderId="1" xfId="0" applyFont="1" applyFill="1" applyBorder="1"/>
    <xf numFmtId="9" fontId="2" fillId="10" borderId="9" xfId="0" applyNumberFormat="1" applyFont="1" applyFill="1" applyBorder="1" applyAlignment="1">
      <alignment horizontal="center" vertical="center" wrapText="1"/>
    </xf>
    <xf numFmtId="9" fontId="2" fillId="10" borderId="1" xfId="0" applyNumberFormat="1" applyFont="1" applyFill="1" applyBorder="1" applyAlignment="1">
      <alignment horizontal="center" vertical="center" wrapText="1"/>
    </xf>
    <xf numFmtId="9" fontId="10" fillId="10" borderId="1" xfId="0" applyNumberFormat="1" applyFont="1" applyFill="1" applyBorder="1" applyAlignment="1">
      <alignment horizontal="center" vertical="center" wrapText="1"/>
    </xf>
    <xf numFmtId="0" fontId="0" fillId="0" borderId="1" xfId="0" applyFont="1" applyBorder="1"/>
    <xf numFmtId="0" fontId="0" fillId="7" borderId="1" xfId="0" applyFill="1" applyBorder="1" applyAlignment="1">
      <alignment horizontal="center" vertical="center" wrapText="1"/>
    </xf>
    <xf numFmtId="0" fontId="2" fillId="0" borderId="0" xfId="0" applyFont="1" applyAlignment="1">
      <alignment horizontal="center" vertical="center"/>
    </xf>
    <xf numFmtId="0" fontId="37" fillId="0" borderId="0" xfId="0" applyFont="1" applyFill="1" applyAlignment="1">
      <alignment horizontal="left"/>
    </xf>
    <xf numFmtId="0" fontId="7" fillId="7"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7" borderId="1" xfId="0" applyFont="1" applyFill="1" applyBorder="1" applyAlignment="1">
      <alignment horizontal="center" vertical="center" wrapText="1"/>
    </xf>
    <xf numFmtId="0" fontId="37" fillId="0" borderId="0" xfId="0" applyFont="1" applyAlignment="1">
      <alignment horizontal="left"/>
    </xf>
    <xf numFmtId="0" fontId="28" fillId="0" borderId="0" xfId="0" applyFont="1" applyFill="1" applyAlignment="1">
      <alignment horizontal="center"/>
    </xf>
    <xf numFmtId="14" fontId="38" fillId="7" borderId="0" xfId="0" applyNumberFormat="1" applyFont="1" applyFill="1" applyAlignment="1">
      <alignment horizontal="center"/>
    </xf>
    <xf numFmtId="167" fontId="10" fillId="0" borderId="1" xfId="13" applyNumberFormat="1" applyFont="1" applyBorder="1" applyAlignment="1">
      <alignment horizontal="center" vertical="center"/>
    </xf>
    <xf numFmtId="168" fontId="10" fillId="0" borderId="1" xfId="14" applyNumberFormat="1" applyFont="1" applyBorder="1" applyAlignment="1">
      <alignment vertical="center" wrapText="1"/>
    </xf>
    <xf numFmtId="9" fontId="10" fillId="5" borderId="1" xfId="14" quotePrefix="1" applyFont="1" applyFill="1" applyBorder="1" applyAlignment="1">
      <alignment vertical="center" wrapText="1"/>
    </xf>
    <xf numFmtId="0" fontId="14" fillId="0" borderId="11" xfId="0" applyFont="1" applyBorder="1" applyAlignment="1">
      <alignment horizontal="center" vertical="center"/>
    </xf>
    <xf numFmtId="0" fontId="14" fillId="0" borderId="1" xfId="0" applyFont="1" applyBorder="1" applyAlignment="1">
      <alignment horizontal="center" vertical="center"/>
    </xf>
    <xf numFmtId="167" fontId="0" fillId="0" borderId="0" xfId="0" applyNumberFormat="1"/>
    <xf numFmtId="0" fontId="10" fillId="0" borderId="1" xfId="4" applyFont="1" applyFill="1" applyBorder="1" applyAlignment="1">
      <alignment vertical="top" wrapText="1"/>
    </xf>
    <xf numFmtId="0" fontId="9" fillId="0" borderId="1" xfId="3" quotePrefix="1" applyFont="1" applyBorder="1" applyAlignment="1">
      <alignment horizontal="center" vertical="top"/>
    </xf>
    <xf numFmtId="0" fontId="10" fillId="0" borderId="1" xfId="5" applyFont="1" applyFill="1" applyBorder="1" applyAlignment="1">
      <alignment horizontal="center" vertical="top" wrapText="1"/>
    </xf>
    <xf numFmtId="49" fontId="9" fillId="0" borderId="1" xfId="3" quotePrefix="1" applyNumberFormat="1" applyFont="1" applyBorder="1" applyAlignment="1">
      <alignment horizontal="center" vertical="top"/>
    </xf>
    <xf numFmtId="0" fontId="9" fillId="0" borderId="1" xfId="3" applyFont="1" applyBorder="1" applyAlignment="1">
      <alignment horizontal="left" vertical="top" wrapText="1"/>
    </xf>
    <xf numFmtId="3" fontId="9" fillId="7" borderId="1" xfId="7" applyFont="1" applyFill="1" applyAlignment="1">
      <alignment horizontal="center" vertical="top"/>
      <protection locked="0"/>
    </xf>
    <xf numFmtId="0" fontId="9" fillId="0" borderId="1" xfId="3" applyFont="1" applyBorder="1" applyAlignment="1">
      <alignment horizontal="left" vertical="top" wrapText="1" indent="2"/>
    </xf>
    <xf numFmtId="0" fontId="9" fillId="0" borderId="1" xfId="3" applyFont="1" applyBorder="1" applyAlignment="1">
      <alignment horizontal="left" vertical="top"/>
    </xf>
    <xf numFmtId="3" fontId="9" fillId="0" borderId="1" xfId="7" applyFont="1" applyFill="1" applyAlignment="1">
      <alignment horizontal="center" vertical="top"/>
      <protection locked="0"/>
    </xf>
    <xf numFmtId="0" fontId="9" fillId="0" borderId="1" xfId="0" applyFont="1" applyBorder="1" applyAlignment="1">
      <alignment horizontal="center" vertical="center"/>
    </xf>
    <xf numFmtId="0" fontId="9" fillId="0" borderId="1" xfId="0" applyFont="1" applyBorder="1" applyAlignment="1">
      <alignment horizontal="left" vertical="center" wrapText="1" indent="2"/>
    </xf>
    <xf numFmtId="0" fontId="9" fillId="0" borderId="1" xfId="3" quotePrefix="1" applyFont="1" applyBorder="1" applyAlignment="1">
      <alignment horizontal="center" vertical="center"/>
    </xf>
    <xf numFmtId="0" fontId="9" fillId="0" borderId="1" xfId="3" applyFont="1" applyBorder="1" applyAlignment="1">
      <alignment horizontal="left" vertical="center" wrapText="1" indent="1"/>
    </xf>
    <xf numFmtId="0" fontId="1" fillId="0" borderId="1" xfId="0" applyFont="1" applyBorder="1" applyAlignment="1">
      <alignment horizontal="center" vertical="center" wrapText="1"/>
    </xf>
    <xf numFmtId="168" fontId="9" fillId="0" borderId="1" xfId="14" applyNumberFormat="1" applyFont="1" applyFill="1" applyBorder="1" applyAlignment="1" applyProtection="1">
      <alignment horizontal="center" vertical="top"/>
      <protection locked="0"/>
    </xf>
    <xf numFmtId="168" fontId="9" fillId="7" borderId="1" xfId="14" applyNumberFormat="1" applyFont="1" applyFill="1" applyBorder="1" applyAlignment="1" applyProtection="1">
      <alignment horizontal="center" vertical="top"/>
      <protection locked="0"/>
    </xf>
    <xf numFmtId="9" fontId="17" fillId="7" borderId="1" xfId="14" applyFont="1" applyFill="1" applyBorder="1" applyAlignment="1" applyProtection="1">
      <alignment horizontal="center" vertical="top"/>
      <protection locked="0"/>
    </xf>
    <xf numFmtId="168" fontId="17" fillId="7" borderId="1" xfId="14" applyNumberFormat="1" applyFont="1" applyFill="1" applyBorder="1" applyAlignment="1" applyProtection="1">
      <alignment horizontal="center" vertical="top"/>
      <protection locked="0"/>
    </xf>
    <xf numFmtId="0" fontId="9" fillId="0" borderId="1" xfId="0" applyFont="1" applyBorder="1" applyAlignment="1">
      <alignment horizontal="center" vertical="center" wrapText="1"/>
    </xf>
    <xf numFmtId="0" fontId="27" fillId="0" borderId="1" xfId="0" applyFont="1" applyFill="1" applyBorder="1" applyAlignment="1">
      <alignment horizontal="center" vertical="center" wrapText="1"/>
    </xf>
    <xf numFmtId="172" fontId="0" fillId="0" borderId="0" xfId="0" applyNumberFormat="1"/>
    <xf numFmtId="168" fontId="9" fillId="0" borderId="1" xfId="0" applyNumberFormat="1" applyFont="1" applyBorder="1" applyAlignment="1">
      <alignment horizontal="right" vertical="center" wrapText="1"/>
    </xf>
    <xf numFmtId="0" fontId="10" fillId="12" borderId="6" xfId="0" applyFont="1" applyFill="1" applyBorder="1" applyAlignment="1">
      <alignment vertical="center" wrapText="1"/>
    </xf>
    <xf numFmtId="0" fontId="10" fillId="12" borderId="15" xfId="0" applyFont="1" applyFill="1" applyBorder="1" applyAlignment="1">
      <alignment vertical="center" wrapText="1"/>
    </xf>
    <xf numFmtId="0" fontId="10" fillId="12" borderId="8" xfId="0" applyFont="1" applyFill="1" applyBorder="1" applyAlignment="1">
      <alignment vertical="center" wrapText="1"/>
    </xf>
    <xf numFmtId="0" fontId="10" fillId="12" borderId="10" xfId="0" applyFont="1" applyFill="1" applyBorder="1" applyAlignment="1">
      <alignment vertical="center" wrapText="1"/>
    </xf>
    <xf numFmtId="0" fontId="10" fillId="12" borderId="2" xfId="0" applyFont="1" applyFill="1" applyBorder="1" applyAlignment="1">
      <alignment vertical="center" wrapText="1"/>
    </xf>
    <xf numFmtId="0" fontId="10" fillId="12" borderId="1" xfId="0" applyFont="1" applyFill="1" applyBorder="1" applyAlignment="1">
      <alignment horizontal="center" vertical="center" wrapText="1"/>
    </xf>
    <xf numFmtId="167" fontId="9" fillId="0" borderId="1" xfId="0" applyNumberFormat="1" applyFont="1" applyBorder="1" applyAlignment="1">
      <alignment horizontal="center" vertical="center" wrapText="1"/>
    </xf>
    <xf numFmtId="0" fontId="9" fillId="7" borderId="2" xfId="0" applyFont="1" applyFill="1" applyBorder="1" applyAlignment="1">
      <alignment vertical="center" wrapText="1"/>
    </xf>
    <xf numFmtId="0" fontId="10" fillId="6" borderId="10" xfId="0" applyFont="1" applyFill="1" applyBorder="1" applyAlignment="1">
      <alignment vertical="center" wrapText="1"/>
    </xf>
    <xf numFmtId="0" fontId="10" fillId="6" borderId="2" xfId="0" applyFont="1" applyFill="1" applyBorder="1" applyAlignment="1">
      <alignment vertical="center" wrapText="1"/>
    </xf>
    <xf numFmtId="0" fontId="9" fillId="7" borderId="1" xfId="0" applyFont="1" applyFill="1" applyBorder="1" applyAlignment="1">
      <alignment vertical="center" wrapText="1"/>
    </xf>
    <xf numFmtId="0" fontId="10" fillId="12" borderId="1" xfId="0" applyFont="1" applyFill="1" applyBorder="1" applyAlignment="1">
      <alignment vertical="center" wrapText="1"/>
    </xf>
    <xf numFmtId="0" fontId="10" fillId="12" borderId="14" xfId="0" applyFont="1" applyFill="1" applyBorder="1" applyAlignment="1">
      <alignment vertical="center" wrapText="1"/>
    </xf>
    <xf numFmtId="14" fontId="36" fillId="7" borderId="1" xfId="16" quotePrefix="1" applyNumberFormat="1" applyFont="1" applyFill="1" applyBorder="1" applyAlignment="1"/>
    <xf numFmtId="0" fontId="14" fillId="5" borderId="6" xfId="0" applyFont="1" applyFill="1" applyBorder="1" applyAlignment="1">
      <alignment vertical="center" wrapText="1"/>
    </xf>
    <xf numFmtId="0" fontId="14" fillId="5" borderId="8" xfId="0" applyFont="1" applyFill="1" applyBorder="1" applyAlignment="1">
      <alignment vertical="center" wrapText="1"/>
    </xf>
    <xf numFmtId="0" fontId="24" fillId="0" borderId="0" xfId="11" applyBorder="1" applyAlignment="1">
      <alignment horizontal="center"/>
    </xf>
    <xf numFmtId="0" fontId="0" fillId="0" borderId="0" xfId="0" applyFont="1" applyBorder="1" applyAlignment="1">
      <alignment vertical="center"/>
    </xf>
    <xf numFmtId="0" fontId="27" fillId="0" borderId="0" xfId="0" applyFont="1" applyFill="1" applyBorder="1" applyAlignment="1">
      <alignment horizontal="center" vertical="center" wrapText="1"/>
    </xf>
    <xf numFmtId="0" fontId="43" fillId="0" borderId="1" xfId="0" applyFont="1" applyBorder="1" applyAlignment="1">
      <alignment horizontal="center" vertical="center"/>
    </xf>
    <xf numFmtId="0" fontId="9" fillId="0" borderId="0" xfId="9" applyFont="1"/>
    <xf numFmtId="0" fontId="9" fillId="0" borderId="0" xfId="9" applyFont="1" applyAlignment="1">
      <alignment vertical="center"/>
    </xf>
    <xf numFmtId="0" fontId="9" fillId="0" borderId="0" xfId="0" applyFont="1" applyAlignment="1">
      <alignment horizontal="center"/>
    </xf>
    <xf numFmtId="0" fontId="9" fillId="0" borderId="11" xfId="0" applyFont="1" applyBorder="1" applyAlignment="1">
      <alignment horizontal="center"/>
    </xf>
    <xf numFmtId="0" fontId="9" fillId="0" borderId="13" xfId="0" applyFont="1" applyBorder="1"/>
    <xf numFmtId="0" fontId="9" fillId="0" borderId="1" xfId="9" applyFont="1" applyBorder="1"/>
    <xf numFmtId="0" fontId="9" fillId="0" borderId="1" xfId="9" applyFont="1" applyBorder="1" applyAlignment="1">
      <alignment horizontal="center" vertical="center"/>
    </xf>
    <xf numFmtId="0" fontId="9" fillId="0" borderId="1" xfId="9" applyFont="1" applyBorder="1" applyAlignment="1">
      <alignment vertical="center" wrapText="1"/>
    </xf>
    <xf numFmtId="0" fontId="9" fillId="5" borderId="1" xfId="9" applyFont="1" applyFill="1" applyBorder="1" applyAlignment="1">
      <alignment horizontal="center" vertical="center" wrapText="1"/>
    </xf>
    <xf numFmtId="0" fontId="9" fillId="5" borderId="1" xfId="9" applyFont="1" applyFill="1" applyBorder="1" applyAlignment="1">
      <alignment vertical="center" wrapText="1"/>
    </xf>
    <xf numFmtId="0" fontId="9" fillId="0" borderId="1" xfId="9" quotePrefix="1" applyFont="1" applyBorder="1" applyAlignment="1">
      <alignment vertical="center" wrapText="1"/>
    </xf>
    <xf numFmtId="0" fontId="9" fillId="0" borderId="1" xfId="9" applyFont="1" applyBorder="1" applyAlignment="1">
      <alignment horizontal="center"/>
    </xf>
    <xf numFmtId="0" fontId="10" fillId="0" borderId="1" xfId="9" applyFont="1" applyBorder="1" applyAlignment="1">
      <alignment horizontal="justify" vertical="top"/>
    </xf>
    <xf numFmtId="0" fontId="9" fillId="0" borderId="1" xfId="9" applyFont="1" applyBorder="1" applyAlignment="1">
      <alignment horizontal="center" vertical="center" wrapText="1"/>
    </xf>
    <xf numFmtId="0" fontId="9" fillId="0" borderId="1" xfId="9" applyFont="1" applyBorder="1" applyAlignment="1">
      <alignment horizontal="justify" vertical="top"/>
    </xf>
    <xf numFmtId="0" fontId="9" fillId="0" borderId="1" xfId="9" applyFont="1" applyBorder="1" applyAlignment="1">
      <alignment horizontal="left" vertical="center" wrapText="1" indent="1"/>
    </xf>
    <xf numFmtId="0" fontId="9" fillId="6" borderId="1" xfId="9" applyFont="1" applyFill="1" applyBorder="1" applyAlignment="1">
      <alignment horizontal="center" vertical="center"/>
    </xf>
    <xf numFmtId="0" fontId="10" fillId="6" borderId="1" xfId="9" applyFont="1" applyFill="1" applyBorder="1" applyAlignment="1">
      <alignment horizontal="justify" vertical="center"/>
    </xf>
    <xf numFmtId="0" fontId="10" fillId="6" borderId="1" xfId="9" applyFont="1" applyFill="1" applyBorder="1" applyAlignment="1">
      <alignment horizontal="justify" vertical="top"/>
    </xf>
    <xf numFmtId="0" fontId="9" fillId="0" borderId="1" xfId="9" applyFont="1" applyBorder="1" applyAlignment="1">
      <alignment horizontal="justify" vertical="center"/>
    </xf>
    <xf numFmtId="0" fontId="9" fillId="0" borderId="1" xfId="0" applyFont="1" applyBorder="1" applyAlignment="1">
      <alignment horizontal="justify" vertical="top"/>
    </xf>
    <xf numFmtId="0" fontId="9" fillId="6" borderId="1" xfId="9" applyFont="1" applyFill="1" applyBorder="1" applyAlignment="1">
      <alignment horizontal="justify" vertical="center"/>
    </xf>
    <xf numFmtId="0" fontId="9" fillId="6" borderId="1" xfId="9" applyFont="1" applyFill="1" applyBorder="1" applyAlignment="1">
      <alignment horizontal="justify" vertical="top"/>
    </xf>
    <xf numFmtId="0" fontId="10" fillId="0" borderId="1" xfId="9" applyFont="1" applyBorder="1"/>
    <xf numFmtId="0" fontId="10" fillId="6" borderId="1" xfId="0" applyFont="1" applyFill="1" applyBorder="1" applyAlignment="1">
      <alignment horizontal="justify" vertical="top"/>
    </xf>
    <xf numFmtId="0" fontId="1" fillId="0" borderId="0" xfId="9" applyFont="1"/>
    <xf numFmtId="0" fontId="1" fillId="0" borderId="1" xfId="0" applyFont="1" applyBorder="1" applyAlignment="1">
      <alignment horizontal="center"/>
    </xf>
    <xf numFmtId="0" fontId="1" fillId="0" borderId="1" xfId="9" applyFont="1" applyBorder="1"/>
    <xf numFmtId="0" fontId="2" fillId="0" borderId="1" xfId="0" applyFont="1" applyBorder="1"/>
    <xf numFmtId="0" fontId="13" fillId="5" borderId="1" xfId="9" applyFont="1" applyFill="1" applyBorder="1" applyAlignment="1">
      <alignment vertical="center" wrapText="1"/>
    </xf>
    <xf numFmtId="0" fontId="13" fillId="5" borderId="1" xfId="9" applyFont="1" applyFill="1" applyBorder="1" applyAlignment="1">
      <alignment horizontal="left" vertical="center" wrapText="1" indent="1"/>
    </xf>
    <xf numFmtId="0" fontId="9" fillId="5" borderId="1" xfId="9" applyFont="1" applyFill="1" applyBorder="1" applyAlignment="1">
      <alignment horizontal="left" vertical="center" wrapText="1" indent="1"/>
    </xf>
    <xf numFmtId="0" fontId="44" fillId="0" borderId="0" xfId="0" applyFont="1" applyAlignment="1">
      <alignment vertical="center"/>
    </xf>
    <xf numFmtId="49" fontId="29" fillId="0" borderId="0" xfId="0" applyNumberFormat="1" applyFont="1"/>
    <xf numFmtId="0" fontId="54" fillId="0" borderId="0" xfId="0" applyFont="1" applyAlignment="1">
      <alignment vertical="center"/>
    </xf>
    <xf numFmtId="0" fontId="54" fillId="0" borderId="0" xfId="0" applyFont="1"/>
    <xf numFmtId="0" fontId="55" fillId="0" borderId="0" xfId="0" applyFont="1"/>
    <xf numFmtId="0" fontId="0" fillId="0" borderId="0" xfId="0" applyAlignment="1">
      <alignment horizontal="center" vertical="center"/>
    </xf>
    <xf numFmtId="0" fontId="56" fillId="0" borderId="1" xfId="0" applyFont="1" applyBorder="1" applyAlignment="1">
      <alignment horizontal="center" vertical="center" wrapText="1"/>
    </xf>
    <xf numFmtId="0" fontId="56" fillId="0" borderId="1" xfId="0" applyFont="1" applyBorder="1" applyAlignment="1">
      <alignment vertical="center" wrapText="1"/>
    </xf>
    <xf numFmtId="0" fontId="3" fillId="0" borderId="1" xfId="0" applyFont="1" applyBorder="1" applyAlignment="1">
      <alignment vertical="center" wrapText="1"/>
    </xf>
    <xf numFmtId="0" fontId="48" fillId="0" borderId="1" xfId="0" applyFont="1" applyBorder="1" applyAlignment="1">
      <alignment vertical="center" wrapText="1"/>
    </xf>
    <xf numFmtId="0" fontId="5" fillId="0" borderId="1" xfId="0" applyFont="1" applyBorder="1" applyAlignment="1">
      <alignment vertical="center" wrapText="1"/>
    </xf>
    <xf numFmtId="0" fontId="56" fillId="0" borderId="1" xfId="0" applyFont="1" applyBorder="1" applyAlignment="1">
      <alignment vertical="center"/>
    </xf>
    <xf numFmtId="0" fontId="5" fillId="0" borderId="1" xfId="0" applyFont="1" applyBorder="1" applyAlignment="1">
      <alignment vertical="center"/>
    </xf>
    <xf numFmtId="0" fontId="3" fillId="0" borderId="1" xfId="0" applyFont="1" applyBorder="1" applyAlignment="1">
      <alignment horizontal="center" vertical="center" wrapText="1"/>
    </xf>
    <xf numFmtId="0" fontId="0" fillId="0" borderId="9" xfId="0" applyFont="1" applyBorder="1" applyAlignment="1">
      <alignment vertical="center" wrapText="1"/>
    </xf>
    <xf numFmtId="0" fontId="59" fillId="0" borderId="0" xfId="0" applyFont="1"/>
    <xf numFmtId="0" fontId="5" fillId="0" borderId="1" xfId="0" applyFont="1" applyBorder="1" applyAlignment="1">
      <alignment horizontal="center" vertical="center" wrapText="1"/>
    </xf>
    <xf numFmtId="0" fontId="0" fillId="0" borderId="0" xfId="0" applyAlignment="1">
      <alignment horizontal="left" vertical="center"/>
    </xf>
    <xf numFmtId="0" fontId="34" fillId="0" borderId="0" xfId="0" applyFont="1" applyAlignment="1">
      <alignment horizontal="left" vertical="center"/>
    </xf>
    <xf numFmtId="49" fontId="10" fillId="0" borderId="1" xfId="17" applyNumberFormat="1" applyFont="1" applyBorder="1" applyAlignment="1">
      <alignment horizontal="center" vertical="center" wrapText="1"/>
    </xf>
    <xf numFmtId="49" fontId="10" fillId="0" borderId="1" xfId="17" quotePrefix="1" applyNumberFormat="1" applyFont="1" applyBorder="1" applyAlignment="1">
      <alignment horizontal="center" vertical="center" wrapText="1"/>
    </xf>
    <xf numFmtId="0" fontId="10" fillId="0" borderId="1" xfId="17" applyFont="1" applyBorder="1" applyAlignment="1">
      <alignment horizontal="center" vertical="center" wrapText="1"/>
    </xf>
    <xf numFmtId="0" fontId="9" fillId="0" borderId="1" xfId="17" applyFont="1" applyBorder="1" applyAlignment="1">
      <alignment horizontal="left" vertical="center" wrapText="1"/>
    </xf>
    <xf numFmtId="0" fontId="9" fillId="0" borderId="1" xfId="17" applyFont="1" applyBorder="1" applyAlignment="1">
      <alignment vertical="center" wrapText="1"/>
    </xf>
    <xf numFmtId="0" fontId="61" fillId="0" borderId="1" xfId="17" applyFont="1" applyBorder="1" applyAlignment="1">
      <alignment horizontal="left" vertical="center" wrapText="1" indent="2"/>
    </xf>
    <xf numFmtId="0" fontId="10" fillId="0" borderId="1" xfId="17" quotePrefix="1" applyFont="1" applyBorder="1" applyAlignment="1">
      <alignment horizontal="center" vertical="center" wrapText="1"/>
    </xf>
    <xf numFmtId="0" fontId="14" fillId="0" borderId="1" xfId="0" applyFont="1" applyBorder="1" applyAlignment="1">
      <alignment vertical="center" wrapText="1"/>
    </xf>
    <xf numFmtId="0" fontId="13" fillId="11" borderId="1" xfId="0" applyFont="1" applyFill="1" applyBorder="1" applyAlignment="1">
      <alignment horizontal="center" vertical="center" wrapText="1"/>
    </xf>
    <xf numFmtId="0" fontId="62" fillId="0" borderId="1" xfId="11" applyFont="1" applyBorder="1" applyAlignment="1">
      <alignment horizontal="center"/>
    </xf>
    <xf numFmtId="0" fontId="0" fillId="0" borderId="0" xfId="0" applyAlignment="1">
      <alignment horizontal="left"/>
    </xf>
    <xf numFmtId="14" fontId="38" fillId="7" borderId="0" xfId="0" applyNumberFormat="1" applyFont="1" applyFill="1" applyAlignment="1">
      <alignment horizontal="left"/>
    </xf>
    <xf numFmtId="0" fontId="25" fillId="8" borderId="17" xfId="0" applyFont="1" applyFill="1" applyBorder="1" applyAlignment="1">
      <alignment horizontal="left" vertical="center" wrapText="1"/>
    </xf>
    <xf numFmtId="0" fontId="27" fillId="0" borderId="1" xfId="0" applyFont="1" applyFill="1" applyBorder="1" applyAlignment="1">
      <alignment horizontal="left" vertical="center" wrapText="1"/>
    </xf>
    <xf numFmtId="0" fontId="47" fillId="0" borderId="1" xfId="0" applyFont="1" applyBorder="1" applyAlignment="1">
      <alignment horizontal="left" vertical="center" wrapText="1"/>
    </xf>
    <xf numFmtId="0" fontId="27" fillId="0" borderId="1" xfId="0" applyFont="1" applyBorder="1" applyAlignment="1">
      <alignment horizontal="left" vertical="center" wrapText="1"/>
    </xf>
    <xf numFmtId="0" fontId="27" fillId="0" borderId="0" xfId="0" applyFont="1" applyFill="1" applyBorder="1" applyAlignment="1">
      <alignment horizontal="left" vertical="center" wrapText="1"/>
    </xf>
    <xf numFmtId="0" fontId="0" fillId="0" borderId="14" xfId="0" applyFont="1" applyBorder="1" applyAlignment="1">
      <alignment vertical="center"/>
    </xf>
    <xf numFmtId="0" fontId="63" fillId="0" borderId="0" xfId="0" applyFont="1"/>
    <xf numFmtId="0" fontId="30" fillId="0" borderId="14" xfId="0" applyFont="1" applyFill="1" applyBorder="1" applyAlignment="1">
      <alignment horizontal="left"/>
    </xf>
    <xf numFmtId="0" fontId="25" fillId="14" borderId="0" xfId="0" applyFont="1" applyFill="1" applyBorder="1" applyAlignment="1">
      <alignment horizontal="center" vertical="center" wrapText="1"/>
    </xf>
    <xf numFmtId="0" fontId="62" fillId="0" borderId="8" xfId="11" applyFont="1" applyBorder="1" applyAlignment="1">
      <alignment horizontal="center"/>
    </xf>
    <xf numFmtId="0" fontId="9" fillId="0" borderId="1" xfId="0" applyFont="1" applyBorder="1" applyAlignment="1">
      <alignment horizontal="center" vertical="center" wrapText="1"/>
    </xf>
    <xf numFmtId="0" fontId="56" fillId="0" borderId="1" xfId="0" applyFont="1" applyBorder="1" applyAlignment="1">
      <alignment horizontal="center" vertical="center" wrapText="1"/>
    </xf>
    <xf numFmtId="0" fontId="1" fillId="16" borderId="1" xfId="0" applyFont="1" applyFill="1" applyBorder="1" applyAlignment="1">
      <alignment vertical="center" wrapText="1"/>
    </xf>
    <xf numFmtId="0" fontId="58" fillId="16" borderId="1" xfId="0" applyFont="1" applyFill="1" applyBorder="1" applyAlignment="1">
      <alignment vertical="center" wrapText="1"/>
    </xf>
    <xf numFmtId="0" fontId="0" fillId="0" borderId="1" xfId="0" applyFont="1" applyBorder="1" applyAlignment="1">
      <alignment vertical="center" wrapText="1"/>
    </xf>
    <xf numFmtId="0" fontId="17" fillId="0" borderId="1" xfId="0" applyFont="1" applyBorder="1" applyAlignment="1">
      <alignment vertical="center" wrapText="1"/>
    </xf>
    <xf numFmtId="0" fontId="2" fillId="0" borderId="1" xfId="0" applyFont="1" applyBorder="1" applyAlignment="1">
      <alignment vertical="center" wrapText="1"/>
    </xf>
    <xf numFmtId="0" fontId="9" fillId="0" borderId="1" xfId="0" applyFont="1" applyFill="1" applyBorder="1" applyAlignment="1">
      <alignment horizontal="center" vertical="center" wrapText="1"/>
    </xf>
    <xf numFmtId="0" fontId="0" fillId="0" borderId="1" xfId="0" applyFont="1" applyBorder="1" applyAlignment="1">
      <alignment horizontal="right" vertical="center" wrapText="1"/>
    </xf>
    <xf numFmtId="0" fontId="52" fillId="0" borderId="1" xfId="0" applyFont="1" applyBorder="1" applyAlignment="1">
      <alignment vertical="center" wrapText="1"/>
    </xf>
    <xf numFmtId="9" fontId="2" fillId="10" borderId="8" xfId="0" applyNumberFormat="1" applyFont="1" applyFill="1" applyBorder="1" applyAlignment="1">
      <alignment horizontal="center" vertical="center" wrapText="1"/>
    </xf>
    <xf numFmtId="9" fontId="2" fillId="10" borderId="6" xfId="0" applyNumberFormat="1" applyFont="1" applyFill="1" applyBorder="1" applyAlignment="1">
      <alignment horizontal="center" vertical="center" wrapText="1"/>
    </xf>
    <xf numFmtId="9" fontId="2" fillId="10" borderId="1" xfId="0" applyNumberFormat="1" applyFont="1" applyFill="1" applyBorder="1" applyAlignment="1">
      <alignment vertical="center" wrapText="1"/>
    </xf>
    <xf numFmtId="0" fontId="9" fillId="0" borderId="1" xfId="0" applyFont="1" applyBorder="1" applyAlignment="1">
      <alignment horizontal="center" vertical="center" wrapText="1"/>
    </xf>
    <xf numFmtId="0" fontId="41" fillId="0" borderId="0" xfId="0" applyFont="1" applyAlignment="1">
      <alignment horizontal="left" wrapText="1"/>
    </xf>
    <xf numFmtId="4" fontId="2" fillId="10" borderId="9" xfId="0" applyNumberFormat="1" applyFont="1" applyFill="1" applyBorder="1" applyAlignment="1">
      <alignment horizontal="center" vertical="center" wrapText="1"/>
    </xf>
    <xf numFmtId="4" fontId="10" fillId="10" borderId="1" xfId="0" applyNumberFormat="1" applyFont="1" applyFill="1" applyBorder="1" applyAlignment="1">
      <alignment horizontal="center" vertical="center" wrapText="1"/>
    </xf>
    <xf numFmtId="0" fontId="56" fillId="0" borderId="1" xfId="0" applyFont="1" applyBorder="1" applyAlignment="1">
      <alignment horizontal="center" vertical="center" wrapText="1"/>
    </xf>
    <xf numFmtId="0" fontId="3" fillId="0" borderId="1" xfId="0" applyFont="1" applyBorder="1" applyAlignment="1">
      <alignment vertical="center" wrapText="1"/>
    </xf>
    <xf numFmtId="0" fontId="10" fillId="0" borderId="1" xfId="17" applyFont="1" applyBorder="1" applyAlignment="1">
      <alignment horizontal="center" vertical="center" wrapText="1"/>
    </xf>
    <xf numFmtId="0" fontId="9" fillId="0" borderId="1" xfId="17" applyFont="1" applyBorder="1" applyAlignment="1">
      <alignment horizontal="center" vertical="center" wrapText="1"/>
    </xf>
    <xf numFmtId="49" fontId="9" fillId="0" borderId="1" xfId="17" applyNumberFormat="1" applyFont="1" applyBorder="1" applyAlignment="1">
      <alignment horizontal="center" vertical="center" wrapText="1"/>
    </xf>
    <xf numFmtId="0" fontId="9" fillId="0" borderId="1" xfId="17" quotePrefix="1" applyFont="1" applyBorder="1" applyAlignment="1">
      <alignment horizontal="center" vertical="center" wrapText="1"/>
    </xf>
    <xf numFmtId="1" fontId="9" fillId="0" borderId="1" xfId="17" applyNumberFormat="1" applyFont="1" applyBorder="1" applyAlignment="1">
      <alignment horizontal="right" vertical="center" wrapText="1"/>
    </xf>
    <xf numFmtId="0" fontId="9" fillId="0" borderId="1" xfId="17" applyFont="1" applyBorder="1" applyAlignment="1">
      <alignment horizontal="right" vertical="center" wrapText="1"/>
    </xf>
    <xf numFmtId="0" fontId="64" fillId="0" borderId="0" xfId="0" applyFont="1"/>
    <xf numFmtId="4" fontId="10" fillId="10" borderId="1" xfId="0" applyNumberFormat="1" applyFont="1" applyFill="1" applyBorder="1" applyAlignment="1">
      <alignment horizontal="center" vertical="center" wrapText="1"/>
    </xf>
    <xf numFmtId="0" fontId="65" fillId="5" borderId="18" xfId="0" applyFont="1" applyFill="1" applyBorder="1" applyAlignment="1">
      <alignment horizontal="justify" vertical="center" wrapText="1"/>
    </xf>
    <xf numFmtId="0" fontId="66" fillId="5" borderId="18" xfId="0" applyFont="1" applyFill="1" applyBorder="1" applyAlignment="1">
      <alignment horizontal="justify" vertical="center" wrapText="1"/>
    </xf>
    <xf numFmtId="0" fontId="66" fillId="5" borderId="18" xfId="0" applyFont="1" applyFill="1" applyBorder="1" applyAlignment="1">
      <alignment horizontal="left" vertical="center" wrapText="1"/>
    </xf>
    <xf numFmtId="4" fontId="10" fillId="10" borderId="1" xfId="0" applyNumberFormat="1" applyFont="1" applyFill="1" applyBorder="1" applyAlignment="1">
      <alignment horizontal="left" vertical="center" wrapText="1"/>
    </xf>
    <xf numFmtId="0" fontId="9" fillId="0" borderId="1" xfId="0" applyFont="1" applyBorder="1" applyAlignment="1">
      <alignment vertical="center"/>
    </xf>
    <xf numFmtId="49" fontId="9" fillId="0" borderId="1" xfId="0" applyNumberFormat="1" applyFont="1" applyBorder="1" applyAlignment="1">
      <alignment horizontal="center" vertical="center" wrapText="1"/>
    </xf>
    <xf numFmtId="49" fontId="9" fillId="0" borderId="1" xfId="0" applyNumberFormat="1" applyFont="1" applyBorder="1" applyAlignment="1">
      <alignment vertical="center" wrapText="1"/>
    </xf>
    <xf numFmtId="49" fontId="9" fillId="0" borderId="1" xfId="0" applyNumberFormat="1" applyFont="1" applyBorder="1" applyAlignment="1">
      <alignment horizontal="center" vertical="center"/>
    </xf>
    <xf numFmtId="49" fontId="9" fillId="7" borderId="1" xfId="0" applyNumberFormat="1" applyFont="1" applyFill="1" applyBorder="1" applyAlignment="1">
      <alignment vertical="center" wrapText="1"/>
    </xf>
    <xf numFmtId="49" fontId="10" fillId="7" borderId="1" xfId="0" applyNumberFormat="1" applyFont="1" applyFill="1" applyBorder="1" applyAlignment="1">
      <alignment vertical="center" wrapText="1"/>
    </xf>
    <xf numFmtId="49" fontId="0" fillId="0" borderId="1" xfId="0" applyNumberFormat="1" applyFont="1" applyBorder="1" applyAlignment="1">
      <alignment horizontal="center" vertical="center" wrapText="1"/>
    </xf>
    <xf numFmtId="49" fontId="0" fillId="5" borderId="1" xfId="0" applyNumberFormat="1" applyFont="1" applyFill="1" applyBorder="1" applyAlignment="1">
      <alignment horizontal="center" vertical="center" wrapText="1"/>
    </xf>
    <xf numFmtId="49" fontId="67" fillId="5" borderId="1" xfId="0" applyNumberFormat="1" applyFont="1" applyFill="1" applyBorder="1" applyAlignment="1">
      <alignment horizontal="center" vertical="center" wrapText="1"/>
    </xf>
    <xf numFmtId="49" fontId="9" fillId="7" borderId="1" xfId="0" applyNumberFormat="1" applyFont="1" applyFill="1" applyBorder="1" applyAlignment="1">
      <alignment horizontal="center" vertical="center"/>
    </xf>
    <xf numFmtId="49" fontId="9" fillId="7" borderId="1" xfId="0" applyNumberFormat="1" applyFont="1" applyFill="1" applyBorder="1" applyAlignment="1">
      <alignment horizontal="center" vertical="center" wrapText="1"/>
    </xf>
    <xf numFmtId="3" fontId="0" fillId="7" borderId="1" xfId="0" applyNumberFormat="1" applyFill="1" applyBorder="1" applyAlignment="1">
      <alignment horizontal="right" vertical="center" wrapText="1"/>
    </xf>
    <xf numFmtId="43" fontId="0" fillId="7" borderId="1" xfId="13" applyFont="1" applyFill="1" applyBorder="1" applyAlignment="1">
      <alignment horizontal="right" vertical="center" wrapText="1"/>
    </xf>
    <xf numFmtId="49" fontId="23" fillId="15" borderId="1" xfId="0" applyNumberFormat="1" applyFont="1" applyFill="1" applyBorder="1" applyAlignment="1">
      <alignment vertical="center"/>
    </xf>
    <xf numFmtId="49" fontId="17" fillId="5" borderId="1" xfId="0" applyNumberFormat="1" applyFont="1" applyFill="1" applyBorder="1" applyAlignment="1">
      <alignment horizontal="center" vertical="center" wrapText="1"/>
    </xf>
    <xf numFmtId="49" fontId="17" fillId="7" borderId="1" xfId="0" applyNumberFormat="1" applyFont="1" applyFill="1" applyBorder="1" applyAlignment="1">
      <alignment horizontal="center" vertical="center" wrapText="1"/>
    </xf>
    <xf numFmtId="49" fontId="21" fillId="7" borderId="1" xfId="0" applyNumberFormat="1" applyFont="1" applyFill="1" applyBorder="1" applyAlignment="1">
      <alignment horizontal="center" vertical="center" wrapText="1"/>
    </xf>
    <xf numFmtId="3" fontId="2" fillId="7" borderId="1" xfId="0" applyNumberFormat="1" applyFont="1" applyFill="1" applyBorder="1" applyAlignment="1">
      <alignment horizontal="right" vertical="center" wrapText="1"/>
    </xf>
    <xf numFmtId="49" fontId="14" fillId="0" borderId="1" xfId="0" applyNumberFormat="1" applyFont="1" applyBorder="1" applyAlignment="1">
      <alignment horizontal="center" vertical="center" wrapText="1"/>
    </xf>
    <xf numFmtId="49" fontId="13" fillId="0" borderId="1" xfId="0" applyNumberFormat="1" applyFont="1" applyBorder="1" applyAlignment="1">
      <alignment horizontal="center" vertical="center" wrapText="1"/>
    </xf>
    <xf numFmtId="0" fontId="13" fillId="0" borderId="1" xfId="0" applyFont="1" applyBorder="1" applyAlignment="1">
      <alignment vertical="center" wrapText="1"/>
    </xf>
    <xf numFmtId="49" fontId="51" fillId="7" borderId="1" xfId="0" applyNumberFormat="1" applyFont="1" applyFill="1" applyBorder="1" applyAlignment="1">
      <alignment vertical="center" wrapText="1"/>
    </xf>
    <xf numFmtId="49" fontId="51" fillId="0" borderId="1" xfId="0" applyNumberFormat="1" applyFont="1" applyBorder="1" applyAlignment="1">
      <alignment horizontal="center" vertical="center" wrapText="1"/>
    </xf>
    <xf numFmtId="49" fontId="51" fillId="7" borderId="1" xfId="0" applyNumberFormat="1" applyFont="1" applyFill="1" applyBorder="1" applyAlignment="1">
      <alignment horizontal="center" vertical="center" wrapText="1"/>
    </xf>
    <xf numFmtId="49" fontId="51" fillId="7" borderId="0" xfId="0" applyNumberFormat="1" applyFont="1" applyFill="1" applyBorder="1" applyAlignment="1">
      <alignment horizontal="center" vertical="center" wrapText="1"/>
    </xf>
    <xf numFmtId="49" fontId="51" fillId="7" borderId="8" xfId="0" applyNumberFormat="1" applyFont="1" applyFill="1" applyBorder="1" applyAlignment="1">
      <alignment horizontal="center" vertical="center" wrapText="1"/>
    </xf>
    <xf numFmtId="49" fontId="53" fillId="7" borderId="1" xfId="0" applyNumberFormat="1" applyFont="1" applyFill="1" applyBorder="1" applyAlignment="1">
      <alignment vertical="center" wrapText="1"/>
    </xf>
    <xf numFmtId="49" fontId="51" fillId="7" borderId="15" xfId="0" applyNumberFormat="1" applyFont="1" applyFill="1" applyBorder="1" applyAlignment="1">
      <alignment horizontal="center" vertical="center" wrapText="1"/>
    </xf>
    <xf numFmtId="49" fontId="51" fillId="7" borderId="5" xfId="0" applyNumberFormat="1" applyFont="1" applyFill="1" applyBorder="1" applyAlignment="1">
      <alignment horizontal="center" vertical="center" wrapText="1"/>
    </xf>
    <xf numFmtId="49" fontId="51" fillId="7" borderId="6" xfId="0" applyNumberFormat="1" applyFont="1" applyFill="1" applyBorder="1" applyAlignment="1">
      <alignment horizontal="center" vertical="center" wrapText="1"/>
    </xf>
    <xf numFmtId="49" fontId="51" fillId="7" borderId="1" xfId="0" applyNumberFormat="1" applyFont="1" applyFill="1" applyBorder="1" applyAlignment="1">
      <alignment horizontal="center" vertical="center" wrapText="1"/>
    </xf>
    <xf numFmtId="43" fontId="2" fillId="7" borderId="1" xfId="13" applyFont="1" applyFill="1" applyBorder="1" applyAlignment="1">
      <alignment horizontal="right" vertical="center" wrapText="1"/>
    </xf>
    <xf numFmtId="49" fontId="49" fillId="7" borderId="1" xfId="0" applyNumberFormat="1" applyFont="1" applyFill="1" applyBorder="1" applyAlignment="1">
      <alignment vertical="center" wrapText="1"/>
    </xf>
    <xf numFmtId="0" fontId="53" fillId="0" borderId="1" xfId="0" applyFont="1" applyBorder="1" applyAlignment="1">
      <alignment horizontal="center" vertical="center"/>
    </xf>
    <xf numFmtId="0" fontId="51" fillId="7" borderId="0" xfId="0" applyFont="1" applyFill="1" applyBorder="1" applyAlignment="1">
      <alignment horizontal="center" vertical="center"/>
    </xf>
    <xf numFmtId="0" fontId="51" fillId="7" borderId="11" xfId="0" applyFont="1" applyFill="1" applyBorder="1" applyAlignment="1">
      <alignment horizontal="center" vertical="center" wrapText="1"/>
    </xf>
    <xf numFmtId="49" fontId="49" fillId="7" borderId="1" xfId="0" applyNumberFormat="1" applyFont="1" applyFill="1" applyBorder="1" applyAlignment="1">
      <alignment horizontal="center" vertical="center" wrapText="1"/>
    </xf>
    <xf numFmtId="0" fontId="9" fillId="0" borderId="8" xfId="0" applyFont="1" applyBorder="1" applyAlignment="1">
      <alignment horizontal="center" vertical="center"/>
    </xf>
    <xf numFmtId="0" fontId="9" fillId="7" borderId="1" xfId="0" applyFont="1" applyFill="1" applyBorder="1" applyAlignment="1">
      <alignment vertical="center"/>
    </xf>
    <xf numFmtId="0" fontId="17" fillId="7" borderId="1" xfId="0" applyFont="1" applyFill="1" applyBorder="1" applyAlignment="1">
      <alignment horizontal="left" vertical="center" wrapText="1" indent="2"/>
    </xf>
    <xf numFmtId="167" fontId="17" fillId="10" borderId="1" xfId="13" applyNumberFormat="1" applyFont="1" applyFill="1" applyBorder="1" applyAlignment="1">
      <alignment vertical="center" wrapText="1"/>
    </xf>
    <xf numFmtId="0" fontId="10" fillId="7" borderId="1" xfId="0" applyFont="1" applyFill="1" applyBorder="1" applyAlignment="1">
      <alignment vertical="center"/>
    </xf>
    <xf numFmtId="0" fontId="10" fillId="7" borderId="1" xfId="0" applyFont="1" applyFill="1" applyBorder="1" applyAlignment="1">
      <alignment vertical="center" wrapText="1"/>
    </xf>
    <xf numFmtId="167" fontId="9" fillId="10" borderId="1" xfId="13" applyNumberFormat="1" applyFont="1" applyFill="1" applyBorder="1" applyAlignment="1">
      <alignment vertical="center"/>
    </xf>
    <xf numFmtId="167" fontId="9" fillId="10" borderId="1" xfId="13" applyNumberFormat="1" applyFont="1" applyFill="1" applyBorder="1" applyAlignment="1">
      <alignment horizontal="center" vertical="center" wrapText="1"/>
    </xf>
    <xf numFmtId="0" fontId="9" fillId="0" borderId="1" xfId="0" applyFont="1" applyBorder="1" applyAlignment="1">
      <alignment horizontal="right" vertical="center"/>
    </xf>
    <xf numFmtId="0" fontId="17" fillId="7" borderId="1" xfId="0" applyFont="1" applyFill="1" applyBorder="1" applyAlignment="1">
      <alignment horizontal="left" vertical="center" wrapText="1" indent="4"/>
    </xf>
    <xf numFmtId="167" fontId="1" fillId="10" borderId="1" xfId="13" applyNumberFormat="1" applyFont="1" applyFill="1" applyBorder="1" applyAlignment="1">
      <alignment horizontal="center" vertical="center"/>
    </xf>
    <xf numFmtId="0" fontId="10" fillId="0" borderId="1" xfId="0" applyFont="1" applyBorder="1" applyAlignment="1">
      <alignment vertical="center"/>
    </xf>
    <xf numFmtId="167" fontId="9" fillId="10" borderId="1" xfId="13" applyNumberFormat="1" applyFont="1" applyFill="1" applyBorder="1" applyAlignment="1">
      <alignment horizontal="center" vertical="center"/>
    </xf>
    <xf numFmtId="167" fontId="10" fillId="0" borderId="1" xfId="13" applyNumberFormat="1" applyFont="1" applyFill="1" applyBorder="1" applyAlignment="1">
      <alignment horizontal="center" vertical="center"/>
    </xf>
    <xf numFmtId="0" fontId="9" fillId="0" borderId="8" xfId="0" applyFont="1" applyBorder="1" applyAlignment="1">
      <alignment vertical="center"/>
    </xf>
    <xf numFmtId="0" fontId="10" fillId="0" borderId="34" xfId="0" applyFont="1" applyBorder="1" applyAlignment="1">
      <alignment vertical="center"/>
    </xf>
    <xf numFmtId="0" fontId="10" fillId="0" borderId="35" xfId="0" applyFont="1" applyBorder="1" applyAlignment="1">
      <alignment vertical="center" wrapText="1"/>
    </xf>
    <xf numFmtId="0" fontId="9" fillId="10" borderId="35" xfId="0" applyFont="1" applyFill="1" applyBorder="1" applyAlignment="1">
      <alignment vertical="center"/>
    </xf>
    <xf numFmtId="168" fontId="9" fillId="0" borderId="38" xfId="14" applyNumberFormat="1" applyFont="1" applyBorder="1" applyAlignment="1">
      <alignment vertical="center"/>
    </xf>
    <xf numFmtId="0" fontId="71" fillId="5" borderId="18" xfId="0" applyFont="1" applyFill="1" applyBorder="1" applyAlignment="1">
      <alignment horizontal="justify" vertical="center" wrapText="1"/>
    </xf>
    <xf numFmtId="0" fontId="71" fillId="5" borderId="18" xfId="0" applyFont="1" applyFill="1" applyBorder="1" applyAlignment="1">
      <alignment vertical="center" wrapText="1"/>
    </xf>
    <xf numFmtId="0" fontId="70" fillId="5" borderId="18" xfId="0" applyFont="1" applyFill="1" applyBorder="1" applyAlignment="1">
      <alignment horizontal="left" vertical="center" wrapText="1"/>
    </xf>
    <xf numFmtId="167" fontId="10" fillId="0" borderId="6" xfId="13" applyNumberFormat="1" applyFont="1" applyBorder="1" applyAlignment="1">
      <alignment horizontal="right" vertical="center" wrapText="1"/>
    </xf>
    <xf numFmtId="0" fontId="0" fillId="0" borderId="1" xfId="0" applyBorder="1" applyAlignment="1">
      <alignment horizontal="right"/>
    </xf>
    <xf numFmtId="0" fontId="0" fillId="0" borderId="8" xfId="0" applyBorder="1" applyAlignment="1">
      <alignment horizontal="right"/>
    </xf>
    <xf numFmtId="10" fontId="32" fillId="0" borderId="1" xfId="0" applyNumberFormat="1" applyFont="1" applyFill="1" applyBorder="1" applyAlignment="1">
      <alignment horizontal="center" vertical="center"/>
    </xf>
    <xf numFmtId="0" fontId="70" fillId="5" borderId="26" xfId="0" applyFont="1" applyFill="1" applyBorder="1" applyAlignment="1">
      <alignment horizontal="left" vertical="center" wrapText="1"/>
    </xf>
    <xf numFmtId="3" fontId="0" fillId="7" borderId="9" xfId="0" applyNumberFormat="1" applyFill="1" applyBorder="1" applyAlignment="1">
      <alignment horizontal="right" vertical="center" wrapText="1"/>
    </xf>
    <xf numFmtId="167" fontId="10" fillId="0" borderId="1" xfId="13" applyNumberFormat="1" applyFont="1" applyBorder="1" applyAlignment="1">
      <alignment horizontal="right" vertical="center" wrapText="1"/>
    </xf>
    <xf numFmtId="14" fontId="70" fillId="5" borderId="18" xfId="0" applyNumberFormat="1" applyFont="1" applyFill="1" applyBorder="1" applyAlignment="1">
      <alignment horizontal="center" vertical="center" wrapText="1"/>
    </xf>
    <xf numFmtId="0" fontId="66" fillId="5" borderId="26" xfId="0" applyFont="1" applyFill="1" applyBorder="1" applyAlignment="1">
      <alignment horizontal="left" vertical="center" wrapText="1"/>
    </xf>
    <xf numFmtId="43" fontId="0" fillId="7" borderId="1" xfId="13" applyFont="1" applyFill="1" applyBorder="1" applyAlignment="1">
      <alignment horizontal="center" vertical="center" wrapText="1"/>
    </xf>
    <xf numFmtId="167" fontId="9" fillId="0" borderId="1" xfId="0" applyNumberFormat="1" applyFont="1" applyFill="1" applyBorder="1" applyAlignment="1">
      <alignment vertical="center" wrapText="1"/>
    </xf>
    <xf numFmtId="14" fontId="0" fillId="0" borderId="0" xfId="0" applyNumberFormat="1"/>
    <xf numFmtId="14" fontId="9" fillId="0" borderId="1" xfId="0" applyNumberFormat="1" applyFont="1" applyBorder="1" applyAlignment="1">
      <alignment horizontal="center" vertical="center"/>
    </xf>
    <xf numFmtId="168" fontId="9" fillId="0" borderId="1" xfId="14" quotePrefix="1" applyNumberFormat="1" applyFont="1" applyFill="1" applyBorder="1" applyAlignment="1">
      <alignment vertical="center" wrapText="1"/>
    </xf>
    <xf numFmtId="168" fontId="9" fillId="0" borderId="1" xfId="14" quotePrefix="1" applyNumberFormat="1" applyFont="1" applyFill="1" applyBorder="1" applyAlignment="1">
      <alignment horizontal="right" vertical="center" wrapText="1"/>
    </xf>
    <xf numFmtId="167" fontId="9" fillId="0" borderId="1" xfId="13" applyNumberFormat="1" applyFont="1" applyFill="1" applyBorder="1" applyAlignment="1">
      <alignment horizontal="center" vertical="center" wrapText="1"/>
    </xf>
    <xf numFmtId="167" fontId="9" fillId="0" borderId="1" xfId="0" applyNumberFormat="1" applyFont="1" applyFill="1" applyBorder="1" applyAlignment="1">
      <alignment horizontal="center" vertical="center" wrapText="1"/>
    </xf>
    <xf numFmtId="167" fontId="9" fillId="7" borderId="1" xfId="13" applyNumberFormat="1" applyFont="1" applyFill="1" applyBorder="1" applyAlignment="1">
      <alignment horizontal="right" vertical="center" wrapText="1"/>
    </xf>
    <xf numFmtId="3" fontId="2" fillId="7" borderId="9" xfId="0" applyNumberFormat="1" applyFont="1" applyFill="1" applyBorder="1" applyAlignment="1">
      <alignment horizontal="right" vertical="center" wrapText="1"/>
    </xf>
    <xf numFmtId="3" fontId="0" fillId="7" borderId="9" xfId="0" applyNumberFormat="1" applyFill="1" applyBorder="1" applyAlignment="1">
      <alignment horizontal="right" vertical="center" wrapText="1"/>
    </xf>
    <xf numFmtId="4" fontId="2" fillId="10" borderId="9" xfId="0" applyNumberFormat="1" applyFont="1" applyFill="1" applyBorder="1" applyAlignment="1">
      <alignment horizontal="center" vertical="center" wrapText="1"/>
    </xf>
    <xf numFmtId="4" fontId="2" fillId="10" borderId="1" xfId="0" applyNumberFormat="1" applyFont="1" applyFill="1" applyBorder="1" applyAlignment="1">
      <alignment horizontal="center" vertical="center" wrapText="1"/>
    </xf>
    <xf numFmtId="4" fontId="10" fillId="10" borderId="1" xfId="0" applyNumberFormat="1" applyFont="1" applyFill="1" applyBorder="1" applyAlignment="1">
      <alignment horizontal="center" vertical="center" wrapText="1"/>
    </xf>
    <xf numFmtId="167" fontId="0" fillId="7" borderId="9" xfId="13" applyNumberFormat="1" applyFont="1" applyFill="1" applyBorder="1" applyAlignment="1">
      <alignment horizontal="right" vertical="center" wrapText="1"/>
    </xf>
    <xf numFmtId="9" fontId="3" fillId="10" borderId="8" xfId="0" applyNumberFormat="1" applyFont="1" applyFill="1" applyBorder="1" applyAlignment="1">
      <alignment horizontal="center" vertical="center" wrapText="1"/>
    </xf>
    <xf numFmtId="168" fontId="9" fillId="0" borderId="1" xfId="0" applyNumberFormat="1" applyFont="1" applyFill="1" applyBorder="1" applyAlignment="1">
      <alignment horizontal="right" vertical="center" wrapText="1"/>
    </xf>
    <xf numFmtId="3" fontId="0" fillId="7" borderId="9" xfId="0" applyNumberFormat="1" applyFill="1" applyBorder="1" applyAlignment="1">
      <alignment horizontal="right" vertical="center" wrapText="1"/>
    </xf>
    <xf numFmtId="3" fontId="0" fillId="7" borderId="9" xfId="0" applyNumberFormat="1" applyFill="1" applyBorder="1" applyAlignment="1">
      <alignment horizontal="right" vertical="center" wrapText="1"/>
    </xf>
    <xf numFmtId="3" fontId="0" fillId="0" borderId="0" xfId="0" applyNumberFormat="1"/>
    <xf numFmtId="43" fontId="0" fillId="7" borderId="2" xfId="13" applyFont="1" applyFill="1" applyBorder="1" applyAlignment="1">
      <alignment horizontal="center" vertical="center" wrapText="1"/>
    </xf>
    <xf numFmtId="3" fontId="0" fillId="7" borderId="9" xfId="0" applyNumberFormat="1" applyFill="1" applyBorder="1" applyAlignment="1">
      <alignment horizontal="right" vertical="center" wrapText="1"/>
    </xf>
    <xf numFmtId="3" fontId="2" fillId="7" borderId="9" xfId="0" applyNumberFormat="1" applyFont="1" applyFill="1" applyBorder="1" applyAlignment="1">
      <alignment horizontal="right" vertical="center" wrapText="1"/>
    </xf>
    <xf numFmtId="49" fontId="9" fillId="0" borderId="1" xfId="0" applyNumberFormat="1" applyFont="1" applyFill="1" applyBorder="1" applyAlignment="1">
      <alignment horizontal="center" vertical="center" wrapText="1"/>
    </xf>
    <xf numFmtId="49" fontId="17" fillId="0" borderId="1" xfId="0" applyNumberFormat="1" applyFont="1" applyFill="1" applyBorder="1" applyAlignment="1">
      <alignment horizontal="center" vertical="center" wrapText="1"/>
    </xf>
    <xf numFmtId="0" fontId="14" fillId="0" borderId="1" xfId="0" applyFont="1" applyBorder="1" applyAlignment="1">
      <alignment horizontal="center" vertical="center" wrapText="1"/>
    </xf>
    <xf numFmtId="3" fontId="0" fillId="7" borderId="9" xfId="0" applyNumberFormat="1" applyFill="1" applyBorder="1" applyAlignment="1">
      <alignment horizontal="right" vertical="center" wrapText="1"/>
    </xf>
    <xf numFmtId="3" fontId="2" fillId="7" borderId="9" xfId="0" applyNumberFormat="1" applyFont="1" applyFill="1" applyBorder="1" applyAlignment="1">
      <alignment horizontal="right" vertical="center" wrapText="1"/>
    </xf>
    <xf numFmtId="0" fontId="14" fillId="0" borderId="6" xfId="0" applyFont="1" applyBorder="1" applyAlignment="1">
      <alignment horizontal="center" vertical="center" wrapText="1"/>
    </xf>
    <xf numFmtId="0" fontId="12" fillId="11" borderId="1" xfId="0" applyFont="1" applyFill="1" applyBorder="1" applyAlignment="1">
      <alignment horizontal="center" vertical="center" wrapText="1"/>
    </xf>
    <xf numFmtId="0" fontId="9" fillId="0" borderId="8" xfId="0" applyFont="1" applyBorder="1" applyAlignment="1">
      <alignment horizontal="center" vertical="center" wrapText="1"/>
    </xf>
    <xf numFmtId="0" fontId="9" fillId="0" borderId="1" xfId="0" applyFont="1" applyBorder="1" applyAlignment="1">
      <alignment horizontal="center" vertical="center"/>
    </xf>
    <xf numFmtId="0" fontId="10" fillId="0" borderId="1" xfId="5" applyFont="1" applyFill="1" applyBorder="1" applyAlignment="1">
      <alignment horizontal="center" vertical="center" wrapText="1"/>
    </xf>
    <xf numFmtId="0" fontId="28" fillId="0" borderId="0" xfId="0" applyFont="1" applyAlignment="1">
      <alignment horizontal="center"/>
    </xf>
    <xf numFmtId="0" fontId="0" fillId="0" borderId="1" xfId="0" applyBorder="1" applyAlignment="1">
      <alignment horizontal="left" vertical="center" wrapText="1"/>
    </xf>
    <xf numFmtId="3" fontId="9" fillId="7" borderId="1" xfId="7" applyFont="1" applyFill="1" applyAlignment="1">
      <alignment horizontal="center" vertical="center"/>
      <protection locked="0"/>
    </xf>
    <xf numFmtId="0" fontId="0" fillId="0" borderId="1" xfId="0" applyBorder="1" applyAlignment="1">
      <alignment horizontal="left" vertical="center" wrapText="1" indent="2"/>
    </xf>
    <xf numFmtId="168" fontId="0" fillId="0" borderId="1" xfId="14" applyNumberFormat="1" applyFont="1" applyBorder="1" applyAlignment="1">
      <alignment horizontal="center" vertical="center" wrapText="1"/>
    </xf>
    <xf numFmtId="0" fontId="0" fillId="7" borderId="1" xfId="0" applyFill="1" applyBorder="1" applyAlignment="1">
      <alignment horizontal="left" vertical="center" wrapText="1" indent="3"/>
    </xf>
    <xf numFmtId="0" fontId="0" fillId="0" borderId="0" xfId="0" applyAlignment="1">
      <alignment horizontal="center" vertical="center" wrapText="1"/>
    </xf>
    <xf numFmtId="167" fontId="1" fillId="0" borderId="1" xfId="13" applyNumberFormat="1" applyFont="1" applyBorder="1" applyAlignment="1">
      <alignment horizontal="center" vertical="center" wrapText="1"/>
    </xf>
    <xf numFmtId="14" fontId="9" fillId="0" borderId="1" xfId="0" applyNumberFormat="1" applyFont="1" applyBorder="1" applyAlignment="1">
      <alignment horizontal="left" vertical="center"/>
    </xf>
    <xf numFmtId="10" fontId="0" fillId="0" borderId="0" xfId="14" applyNumberFormat="1" applyFont="1"/>
    <xf numFmtId="0" fontId="10" fillId="6" borderId="1" xfId="9" applyFont="1" applyFill="1" applyBorder="1" applyAlignment="1">
      <alignment vertical="center" wrapText="1"/>
    </xf>
    <xf numFmtId="3" fontId="9" fillId="0" borderId="1" xfId="7" applyFont="1" applyFill="1" applyBorder="1" applyAlignment="1">
      <alignment horizontal="right" vertical="center"/>
      <protection locked="0"/>
    </xf>
    <xf numFmtId="3" fontId="10" fillId="0" borderId="1" xfId="7" applyFont="1" applyFill="1" applyBorder="1" applyAlignment="1">
      <alignment horizontal="right" vertical="center"/>
      <protection locked="0"/>
    </xf>
    <xf numFmtId="3" fontId="9" fillId="12" borderId="1" xfId="7" applyFont="1" applyFill="1" applyAlignment="1">
      <alignment horizontal="center" vertical="top"/>
      <protection locked="0"/>
    </xf>
    <xf numFmtId="0" fontId="0" fillId="0" borderId="11" xfId="0" applyBorder="1"/>
    <xf numFmtId="0" fontId="0" fillId="0" borderId="13" xfId="0" applyBorder="1"/>
    <xf numFmtId="3" fontId="2" fillId="0" borderId="8" xfId="0" applyNumberFormat="1" applyFont="1" applyBorder="1" applyAlignment="1">
      <alignment horizontal="center" vertical="center" wrapText="1"/>
    </xf>
    <xf numFmtId="0" fontId="0" fillId="0" borderId="7" xfId="0" applyBorder="1" applyAlignment="1">
      <alignment horizontal="left"/>
    </xf>
    <xf numFmtId="0" fontId="0" fillId="0" borderId="4" xfId="0" applyBorder="1" applyAlignment="1">
      <alignment horizontal="left"/>
    </xf>
    <xf numFmtId="3" fontId="10" fillId="0" borderId="1" xfId="0" applyNumberFormat="1" applyFont="1" applyBorder="1" applyAlignment="1">
      <alignment horizontal="center" vertical="center" wrapText="1"/>
    </xf>
    <xf numFmtId="0" fontId="72" fillId="10" borderId="1" xfId="0" applyFont="1" applyFill="1" applyBorder="1" applyAlignment="1">
      <alignment horizontal="center" vertical="center"/>
    </xf>
    <xf numFmtId="0" fontId="72" fillId="10" borderId="1" xfId="0" applyFont="1" applyFill="1" applyBorder="1" applyAlignment="1">
      <alignment horizontal="left" vertical="center" wrapText="1"/>
    </xf>
    <xf numFmtId="3" fontId="0" fillId="10" borderId="1" xfId="13" applyNumberFormat="1" applyFont="1" applyFill="1" applyBorder="1" applyAlignment="1">
      <alignment horizontal="left" vertical="center" wrapText="1"/>
    </xf>
    <xf numFmtId="3" fontId="0" fillId="10" borderId="1" xfId="0" applyNumberFormat="1" applyFill="1" applyBorder="1" applyAlignment="1">
      <alignment horizontal="left" vertical="center" wrapText="1"/>
    </xf>
    <xf numFmtId="3" fontId="10" fillId="10" borderId="1" xfId="0" applyNumberFormat="1" applyFont="1" applyFill="1" applyBorder="1" applyAlignment="1">
      <alignment horizontal="left" vertical="center" wrapText="1"/>
    </xf>
    <xf numFmtId="0" fontId="9" fillId="0" borderId="1" xfId="3" applyFont="1" applyBorder="1" applyAlignment="1">
      <alignment horizontal="left" vertical="center" wrapText="1"/>
    </xf>
    <xf numFmtId="0" fontId="0" fillId="0" borderId="0" xfId="0" applyAlignment="1">
      <alignment vertical="center"/>
    </xf>
    <xf numFmtId="0" fontId="17" fillId="10" borderId="1" xfId="3" quotePrefix="1" applyFont="1" applyFill="1" applyBorder="1" applyAlignment="1">
      <alignment horizontal="center" vertical="center"/>
    </xf>
    <xf numFmtId="0" fontId="17" fillId="10" borderId="1" xfId="3" applyFont="1" applyFill="1" applyBorder="1" applyAlignment="1">
      <alignment horizontal="left" vertical="center" wrapText="1" indent="1"/>
    </xf>
    <xf numFmtId="0" fontId="1" fillId="10" borderId="1" xfId="0" applyFont="1" applyFill="1" applyBorder="1" applyAlignment="1">
      <alignment horizontal="center" vertical="center" wrapText="1"/>
    </xf>
    <xf numFmtId="167" fontId="1" fillId="0" borderId="1" xfId="0" applyNumberFormat="1" applyFont="1" applyBorder="1" applyAlignment="1">
      <alignment horizontal="center" vertical="center" wrapText="1"/>
    </xf>
    <xf numFmtId="4" fontId="2" fillId="0" borderId="9" xfId="0" applyNumberFormat="1" applyFont="1" applyFill="1" applyBorder="1" applyAlignment="1">
      <alignment horizontal="center" vertical="center" wrapText="1"/>
    </xf>
    <xf numFmtId="0" fontId="73" fillId="0" borderId="1" xfId="11" applyFont="1" applyFill="1" applyBorder="1" applyAlignment="1">
      <alignment horizontal="center" vertical="center" wrapText="1"/>
    </xf>
    <xf numFmtId="0" fontId="10" fillId="2" borderId="1" xfId="3" applyFont="1" applyFill="1" applyBorder="1" applyAlignment="1">
      <alignment horizontal="center" vertical="center" wrapText="1"/>
    </xf>
    <xf numFmtId="167" fontId="10" fillId="0" borderId="1" xfId="13" applyNumberFormat="1" applyFont="1" applyFill="1" applyBorder="1" applyAlignment="1" applyProtection="1">
      <alignment horizontal="right" vertical="center" wrapText="1"/>
      <protection locked="0"/>
    </xf>
    <xf numFmtId="43" fontId="10" fillId="0" borderId="1" xfId="13" applyFont="1" applyFill="1" applyBorder="1" applyAlignment="1" applyProtection="1">
      <alignment horizontal="right" vertical="center" wrapText="1"/>
      <protection locked="0"/>
    </xf>
    <xf numFmtId="170" fontId="10" fillId="0" borderId="1" xfId="13" quotePrefix="1" applyNumberFormat="1" applyFont="1" applyFill="1" applyBorder="1" applyAlignment="1" applyProtection="1">
      <alignment horizontal="right" vertical="center" wrapText="1"/>
      <protection locked="0"/>
    </xf>
    <xf numFmtId="3" fontId="10" fillId="0" borderId="1" xfId="7" applyFont="1" applyFill="1" applyBorder="1" applyAlignment="1">
      <alignment horizontal="right" vertical="center" wrapText="1"/>
      <protection locked="0"/>
    </xf>
    <xf numFmtId="3" fontId="10" fillId="0" borderId="1" xfId="7" quotePrefix="1" applyFont="1" applyFill="1" applyBorder="1" applyAlignment="1">
      <alignment horizontal="right" vertical="center" wrapText="1"/>
      <protection locked="0"/>
    </xf>
    <xf numFmtId="10" fontId="10" fillId="0" borderId="1" xfId="7" applyNumberFormat="1" applyFont="1" applyFill="1" applyBorder="1" applyAlignment="1">
      <alignment horizontal="right" vertical="center" wrapText="1"/>
      <protection locked="0"/>
    </xf>
    <xf numFmtId="0" fontId="50" fillId="14" borderId="3" xfId="0" applyFont="1" applyFill="1" applyBorder="1" applyAlignment="1">
      <alignment horizontal="center"/>
    </xf>
    <xf numFmtId="0" fontId="50" fillId="14" borderId="0" xfId="0" applyFont="1" applyFill="1" applyBorder="1" applyAlignment="1">
      <alignment horizontal="center"/>
    </xf>
    <xf numFmtId="0" fontId="50" fillId="14" borderId="7" xfId="0" applyFont="1" applyFill="1" applyBorder="1" applyAlignment="1">
      <alignment horizontal="center"/>
    </xf>
    <xf numFmtId="0" fontId="50" fillId="14" borderId="14" xfId="0" applyFont="1" applyFill="1" applyBorder="1" applyAlignment="1">
      <alignment horizontal="center"/>
    </xf>
    <xf numFmtId="0" fontId="25" fillId="14" borderId="5" xfId="0" applyFont="1" applyFill="1" applyBorder="1" applyAlignment="1">
      <alignment horizontal="left" vertical="center" wrapText="1"/>
    </xf>
    <xf numFmtId="0" fontId="25" fillId="14" borderId="4" xfId="0" applyFont="1" applyFill="1" applyBorder="1" applyAlignment="1">
      <alignment horizontal="left" vertical="center" wrapText="1"/>
    </xf>
    <xf numFmtId="0" fontId="37" fillId="7" borderId="0" xfId="0" applyFont="1" applyFill="1" applyBorder="1" applyAlignment="1">
      <alignment horizontal="center"/>
    </xf>
    <xf numFmtId="0" fontId="17" fillId="0" borderId="1"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1" xfId="0" applyFont="1" applyBorder="1" applyAlignment="1">
      <alignment horizontal="center" vertical="center" wrapText="1"/>
    </xf>
    <xf numFmtId="0" fontId="21" fillId="10" borderId="2" xfId="0" applyFont="1" applyFill="1" applyBorder="1" applyAlignment="1">
      <alignment horizontal="center" vertical="center" wrapText="1"/>
    </xf>
    <xf numFmtId="0" fontId="21" fillId="10" borderId="10" xfId="0" applyFont="1" applyFill="1" applyBorder="1" applyAlignment="1">
      <alignment horizontal="center" vertical="center" wrapText="1"/>
    </xf>
    <xf numFmtId="0" fontId="10" fillId="10" borderId="2" xfId="0" applyFont="1" applyFill="1" applyBorder="1" applyAlignment="1">
      <alignment horizontal="center" vertical="center" wrapText="1"/>
    </xf>
    <xf numFmtId="0" fontId="10" fillId="10" borderId="10"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Fill="1" applyBorder="1" applyAlignment="1">
      <alignment horizontal="justify" vertical="center" wrapText="1"/>
    </xf>
    <xf numFmtId="0" fontId="14" fillId="5" borderId="8" xfId="0" applyFont="1" applyFill="1" applyBorder="1" applyAlignment="1">
      <alignment horizontal="center" vertical="center" wrapText="1"/>
    </xf>
    <xf numFmtId="0" fontId="14" fillId="5" borderId="6" xfId="0" applyFont="1" applyFill="1" applyBorder="1" applyAlignment="1">
      <alignment horizontal="center" vertical="center" wrapText="1"/>
    </xf>
    <xf numFmtId="4" fontId="10" fillId="0" borderId="8" xfId="0" applyNumberFormat="1" applyFont="1" applyFill="1" applyBorder="1" applyAlignment="1">
      <alignment horizontal="center" vertical="center" wrapText="1"/>
    </xf>
    <xf numFmtId="4" fontId="10" fillId="0" borderId="6" xfId="0" applyNumberFormat="1" applyFont="1" applyFill="1" applyBorder="1" applyAlignment="1">
      <alignment horizontal="center" vertical="center" wrapText="1"/>
    </xf>
    <xf numFmtId="0" fontId="10" fillId="10" borderId="1" xfId="0" applyFont="1" applyFill="1" applyBorder="1" applyAlignment="1">
      <alignment horizontal="left" vertical="center" wrapText="1"/>
    </xf>
    <xf numFmtId="0" fontId="70" fillId="5" borderId="19" xfId="0" applyFont="1" applyFill="1" applyBorder="1" applyAlignment="1">
      <alignment vertical="center" wrapText="1"/>
    </xf>
    <xf numFmtId="0" fontId="70" fillId="5" borderId="21" xfId="0" applyFont="1" applyFill="1" applyBorder="1" applyAlignment="1">
      <alignment vertical="center" wrapText="1"/>
    </xf>
    <xf numFmtId="0" fontId="70" fillId="5" borderId="22" xfId="0" applyFont="1" applyFill="1" applyBorder="1" applyAlignment="1">
      <alignment vertical="center" wrapText="1"/>
    </xf>
    <xf numFmtId="0" fontId="71" fillId="5" borderId="21" xfId="0" applyFont="1" applyFill="1" applyBorder="1" applyAlignment="1">
      <alignment horizontal="center" vertical="center" wrapText="1"/>
    </xf>
    <xf numFmtId="0" fontId="71" fillId="5" borderId="0" xfId="0" applyFont="1" applyFill="1" applyBorder="1" applyAlignment="1">
      <alignment horizontal="center" vertical="center" wrapText="1"/>
    </xf>
    <xf numFmtId="0" fontId="70" fillId="5" borderId="24" xfId="0" applyFont="1" applyFill="1" applyBorder="1" applyAlignment="1">
      <alignment horizontal="center" vertical="center" wrapText="1"/>
    </xf>
    <xf numFmtId="0" fontId="70" fillId="5" borderId="25" xfId="0" applyFont="1" applyFill="1" applyBorder="1" applyAlignment="1">
      <alignment horizontal="center" vertical="center" wrapText="1"/>
    </xf>
    <xf numFmtId="0" fontId="0" fillId="5" borderId="8" xfId="0" applyFont="1" applyFill="1" applyBorder="1" applyAlignment="1">
      <alignment horizontal="center" vertical="center" wrapText="1"/>
    </xf>
    <xf numFmtId="0" fontId="0" fillId="5" borderId="15" xfId="0" applyFont="1" applyFill="1" applyBorder="1" applyAlignment="1">
      <alignment horizontal="center" vertical="center" wrapText="1"/>
    </xf>
    <xf numFmtId="0" fontId="0" fillId="5" borderId="6" xfId="0" applyFont="1" applyFill="1" applyBorder="1" applyAlignment="1">
      <alignment horizontal="center" vertical="center" wrapText="1"/>
    </xf>
    <xf numFmtId="0" fontId="0" fillId="5" borderId="11" xfId="0" applyFont="1" applyFill="1" applyBorder="1" applyAlignment="1">
      <alignment horizontal="center" vertical="center" wrapText="1"/>
    </xf>
    <xf numFmtId="0" fontId="0" fillId="5" borderId="13" xfId="0" applyFont="1" applyFill="1" applyBorder="1" applyAlignment="1">
      <alignment horizontal="center" vertical="center" wrapText="1"/>
    </xf>
    <xf numFmtId="0" fontId="0" fillId="5" borderId="7" xfId="0" applyFont="1" applyFill="1" applyBorder="1" applyAlignment="1">
      <alignment horizontal="center" vertical="center" wrapText="1"/>
    </xf>
    <xf numFmtId="0" fontId="0" fillId="5" borderId="4" xfId="0" applyFont="1" applyFill="1" applyBorder="1" applyAlignment="1">
      <alignment horizontal="center" vertical="center" wrapText="1"/>
    </xf>
    <xf numFmtId="0" fontId="0" fillId="5" borderId="12" xfId="0" applyFont="1" applyFill="1" applyBorder="1" applyAlignment="1">
      <alignment horizontal="center" vertical="center" wrapText="1"/>
    </xf>
    <xf numFmtId="0" fontId="0" fillId="5" borderId="14" xfId="0" applyFont="1" applyFill="1" applyBorder="1" applyAlignment="1">
      <alignment horizontal="center" vertical="center" wrapText="1"/>
    </xf>
    <xf numFmtId="0" fontId="0" fillId="5" borderId="5" xfId="0" applyFont="1" applyFill="1" applyBorder="1" applyAlignment="1">
      <alignment horizontal="center" vertical="center" wrapText="1"/>
    </xf>
    <xf numFmtId="0" fontId="42" fillId="0" borderId="8" xfId="0" applyFont="1" applyBorder="1" applyAlignment="1">
      <alignment horizontal="center"/>
    </xf>
    <xf numFmtId="0" fontId="42" fillId="0" borderId="6" xfId="0" applyFont="1" applyBorder="1" applyAlignment="1">
      <alignment horizontal="center"/>
    </xf>
    <xf numFmtId="0" fontId="10" fillId="13" borderId="2" xfId="0" applyFont="1" applyFill="1" applyBorder="1" applyAlignment="1">
      <alignment horizontal="center" vertical="center" wrapText="1"/>
    </xf>
    <xf numFmtId="0" fontId="10" fillId="13" borderId="10" xfId="0" applyFont="1" applyFill="1" applyBorder="1" applyAlignment="1">
      <alignment horizontal="center" vertical="center" wrapText="1"/>
    </xf>
    <xf numFmtId="0" fontId="10" fillId="13" borderId="9" xfId="0" applyFont="1" applyFill="1" applyBorder="1" applyAlignment="1">
      <alignment horizontal="center" vertical="center" wrapText="1"/>
    </xf>
    <xf numFmtId="0" fontId="10" fillId="0" borderId="1" xfId="0" applyFont="1" applyBorder="1" applyAlignment="1">
      <alignment horizontal="center"/>
    </xf>
    <xf numFmtId="0" fontId="9" fillId="0" borderId="3" xfId="0" applyFont="1" applyBorder="1" applyAlignment="1">
      <alignment horizontal="center"/>
    </xf>
    <xf numFmtId="0" fontId="9" fillId="0" borderId="5" xfId="0" applyFont="1" applyBorder="1" applyAlignment="1">
      <alignment horizontal="center"/>
    </xf>
    <xf numFmtId="0" fontId="9" fillId="0" borderId="7" xfId="0" applyFont="1" applyBorder="1" applyAlignment="1">
      <alignment horizontal="center"/>
    </xf>
    <xf numFmtId="0" fontId="9" fillId="0" borderId="4" xfId="0" applyFont="1" applyBorder="1" applyAlignment="1">
      <alignment horizontal="center"/>
    </xf>
    <xf numFmtId="0" fontId="10" fillId="13" borderId="2" xfId="9" applyFont="1" applyFill="1" applyBorder="1" applyAlignment="1">
      <alignment horizontal="center"/>
    </xf>
    <xf numFmtId="0" fontId="10" fillId="13" borderId="10" xfId="9" applyFont="1" applyFill="1" applyBorder="1" applyAlignment="1">
      <alignment horizontal="center"/>
    </xf>
    <xf numFmtId="0" fontId="10" fillId="13" borderId="9" xfId="9" applyFont="1" applyFill="1" applyBorder="1" applyAlignment="1">
      <alignment horizontal="center"/>
    </xf>
    <xf numFmtId="167" fontId="17" fillId="10" borderId="2" xfId="13" applyNumberFormat="1" applyFont="1" applyFill="1" applyBorder="1" applyAlignment="1">
      <alignment horizontal="center" vertical="center" wrapText="1"/>
    </xf>
    <xf numFmtId="167" fontId="17" fillId="10" borderId="9" xfId="13" applyNumberFormat="1" applyFont="1" applyFill="1" applyBorder="1" applyAlignment="1">
      <alignment horizontal="center" vertical="center" wrapText="1"/>
    </xf>
    <xf numFmtId="0" fontId="10" fillId="13" borderId="2" xfId="9" applyFont="1" applyFill="1" applyBorder="1" applyAlignment="1">
      <alignment horizontal="center" wrapText="1"/>
    </xf>
    <xf numFmtId="0" fontId="10" fillId="13" borderId="10" xfId="9" applyFont="1" applyFill="1" applyBorder="1" applyAlignment="1">
      <alignment horizontal="center" wrapText="1"/>
    </xf>
    <xf numFmtId="0" fontId="10" fillId="13" borderId="9" xfId="9" applyFont="1" applyFill="1" applyBorder="1" applyAlignment="1">
      <alignment horizontal="center" wrapText="1"/>
    </xf>
    <xf numFmtId="0" fontId="10" fillId="13" borderId="2" xfId="9" applyFont="1" applyFill="1" applyBorder="1" applyAlignment="1">
      <alignment horizontal="center" vertical="center"/>
    </xf>
    <xf numFmtId="0" fontId="10" fillId="13" borderId="10" xfId="9" applyFont="1" applyFill="1" applyBorder="1" applyAlignment="1">
      <alignment horizontal="center" vertical="center"/>
    </xf>
    <xf numFmtId="0" fontId="10" fillId="13" borderId="9" xfId="9" applyFont="1" applyFill="1" applyBorder="1" applyAlignment="1">
      <alignment horizontal="center" vertical="center"/>
    </xf>
    <xf numFmtId="167" fontId="9" fillId="5" borderId="1" xfId="13" quotePrefix="1" applyNumberFormat="1" applyFont="1" applyFill="1" applyBorder="1" applyAlignment="1">
      <alignment vertical="center" wrapText="1"/>
    </xf>
    <xf numFmtId="167" fontId="9" fillId="5" borderId="1" xfId="13" applyNumberFormat="1" applyFont="1" applyFill="1" applyBorder="1" applyAlignment="1">
      <alignment vertical="center" wrapText="1"/>
    </xf>
    <xf numFmtId="167" fontId="9" fillId="10" borderId="1" xfId="13" applyNumberFormat="1" applyFont="1" applyFill="1" applyBorder="1" applyAlignment="1">
      <alignment vertical="center" wrapText="1"/>
    </xf>
    <xf numFmtId="167" fontId="9" fillId="5" borderId="1" xfId="13" quotePrefix="1" applyNumberFormat="1" applyFont="1" applyFill="1" applyBorder="1" applyAlignment="1">
      <alignment horizontal="center" vertical="center" wrapText="1"/>
    </xf>
    <xf numFmtId="167" fontId="9" fillId="5" borderId="1" xfId="13" applyNumberFormat="1" applyFont="1" applyFill="1" applyBorder="1" applyAlignment="1">
      <alignment horizontal="center" vertical="center" wrapText="1"/>
    </xf>
    <xf numFmtId="167" fontId="17" fillId="5" borderId="1" xfId="13" applyNumberFormat="1" applyFont="1" applyFill="1" applyBorder="1" applyAlignment="1">
      <alignment vertical="center" wrapText="1"/>
    </xf>
    <xf numFmtId="0" fontId="0" fillId="10" borderId="0" xfId="0" applyFill="1" applyAlignment="1">
      <alignment horizontal="center"/>
    </xf>
    <xf numFmtId="0" fontId="14" fillId="5" borderId="1" xfId="0" applyFont="1" applyFill="1" applyBorder="1" applyAlignment="1">
      <alignment horizontal="center" vertical="center" wrapText="1"/>
    </xf>
    <xf numFmtId="0" fontId="14" fillId="5" borderId="2" xfId="0" applyFont="1" applyFill="1" applyBorder="1" applyAlignment="1">
      <alignment horizontal="center" vertical="center" wrapText="1"/>
    </xf>
    <xf numFmtId="0" fontId="14" fillId="5" borderId="10" xfId="0" applyFont="1" applyFill="1" applyBorder="1" applyAlignment="1">
      <alignment horizontal="center" vertical="center" wrapText="1"/>
    </xf>
    <xf numFmtId="0" fontId="14" fillId="5" borderId="9" xfId="0" applyFont="1" applyFill="1" applyBorder="1" applyAlignment="1">
      <alignment horizontal="center" vertical="center" wrapText="1"/>
    </xf>
    <xf numFmtId="0" fontId="9" fillId="10" borderId="1" xfId="0" applyFont="1" applyFill="1" applyBorder="1" applyAlignment="1">
      <alignment vertical="center" wrapText="1"/>
    </xf>
    <xf numFmtId="0" fontId="0" fillId="10" borderId="2" xfId="0" applyFill="1" applyBorder="1" applyAlignment="1">
      <alignment horizontal="center"/>
    </xf>
    <xf numFmtId="0" fontId="0" fillId="10" borderId="10" xfId="0" applyFill="1" applyBorder="1" applyAlignment="1">
      <alignment horizontal="center"/>
    </xf>
    <xf numFmtId="0" fontId="0" fillId="10" borderId="9" xfId="0" applyFill="1" applyBorder="1" applyAlignment="1">
      <alignment horizontal="center"/>
    </xf>
    <xf numFmtId="0" fontId="2" fillId="0" borderId="8" xfId="0" applyFont="1" applyBorder="1" applyAlignment="1">
      <alignment horizontal="center" vertical="center"/>
    </xf>
    <xf numFmtId="0" fontId="2" fillId="0" borderId="6" xfId="0" applyFont="1" applyBorder="1" applyAlignment="1">
      <alignment horizontal="center" vertical="center"/>
    </xf>
    <xf numFmtId="0" fontId="2" fillId="10" borderId="0" xfId="0" applyFont="1" applyFill="1" applyAlignment="1">
      <alignment horizontal="center"/>
    </xf>
    <xf numFmtId="167" fontId="10" fillId="10" borderId="1" xfId="13" applyNumberFormat="1" applyFont="1" applyFill="1" applyBorder="1" applyAlignment="1">
      <alignment horizontal="left"/>
    </xf>
    <xf numFmtId="167" fontId="9" fillId="7" borderId="2" xfId="13" applyNumberFormat="1" applyFont="1" applyFill="1" applyBorder="1" applyAlignment="1">
      <alignment horizontal="center" vertical="center" wrapText="1"/>
    </xf>
    <xf numFmtId="167" fontId="9" fillId="7" borderId="9" xfId="13" applyNumberFormat="1" applyFont="1" applyFill="1" applyBorder="1" applyAlignment="1">
      <alignment horizontal="center" vertical="center" wrapText="1"/>
    </xf>
    <xf numFmtId="167" fontId="17" fillId="10" borderId="2" xfId="13" applyNumberFormat="1" applyFont="1" applyFill="1" applyBorder="1" applyAlignment="1">
      <alignment vertical="center" wrapText="1"/>
    </xf>
    <xf numFmtId="167" fontId="17" fillId="10" borderId="9" xfId="13" applyNumberFormat="1" applyFont="1" applyFill="1" applyBorder="1" applyAlignment="1">
      <alignment vertical="center" wrapText="1"/>
    </xf>
    <xf numFmtId="0" fontId="10" fillId="10" borderId="31" xfId="0" applyFont="1" applyFill="1" applyBorder="1" applyAlignment="1">
      <alignment vertical="center"/>
    </xf>
    <xf numFmtId="0" fontId="10" fillId="10" borderId="32" xfId="0" applyFont="1" applyFill="1" applyBorder="1" applyAlignment="1">
      <alignment vertical="center"/>
    </xf>
    <xf numFmtId="0" fontId="10" fillId="10" borderId="33" xfId="0" applyFont="1" applyFill="1" applyBorder="1" applyAlignment="1">
      <alignment vertical="center"/>
    </xf>
    <xf numFmtId="0" fontId="9" fillId="0" borderId="2" xfId="0" applyFont="1" applyBorder="1" applyAlignment="1">
      <alignment horizontal="center" vertical="center" wrapText="1"/>
    </xf>
    <xf numFmtId="0" fontId="9" fillId="0" borderId="9"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8" xfId="0" applyFont="1" applyBorder="1" applyAlignment="1">
      <alignment horizontal="center" vertical="top" wrapText="1"/>
    </xf>
    <xf numFmtId="0" fontId="10" fillId="0" borderId="15" xfId="0" applyFont="1" applyBorder="1" applyAlignment="1">
      <alignment horizontal="center" vertical="top" wrapText="1"/>
    </xf>
    <xf numFmtId="0" fontId="9" fillId="0" borderId="11" xfId="0" applyFont="1" applyBorder="1" applyAlignment="1">
      <alignment horizontal="center" vertical="center"/>
    </xf>
    <xf numFmtId="0" fontId="9" fillId="0" borderId="13" xfId="0" applyFont="1" applyBorder="1" applyAlignment="1">
      <alignment horizontal="center" vertical="center"/>
    </xf>
    <xf numFmtId="0" fontId="9" fillId="0" borderId="3" xfId="0" applyFont="1" applyBorder="1" applyAlignment="1">
      <alignment horizontal="center" vertical="center"/>
    </xf>
    <xf numFmtId="0" fontId="9" fillId="0" borderId="5" xfId="0" applyFont="1" applyBorder="1" applyAlignment="1">
      <alignment horizontal="center" vertical="center"/>
    </xf>
    <xf numFmtId="0" fontId="9" fillId="0" borderId="11"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3" xfId="0" applyFont="1" applyBorder="1" applyAlignment="1">
      <alignment horizontal="center" vertical="center" wrapText="1"/>
    </xf>
    <xf numFmtId="0" fontId="9" fillId="0" borderId="5" xfId="0" applyFont="1" applyBorder="1" applyAlignment="1">
      <alignment horizontal="center" vertical="center" wrapText="1"/>
    </xf>
    <xf numFmtId="0" fontId="9" fillId="0" borderId="8" xfId="0" applyFont="1" applyBorder="1" applyAlignment="1">
      <alignment horizontal="center" vertical="center" wrapText="1"/>
    </xf>
    <xf numFmtId="0" fontId="9" fillId="0" borderId="15" xfId="0" applyFont="1" applyBorder="1" applyAlignment="1">
      <alignment horizontal="center" vertical="center" wrapText="1"/>
    </xf>
    <xf numFmtId="167" fontId="9" fillId="0" borderId="2" xfId="13" applyNumberFormat="1" applyFont="1" applyBorder="1" applyAlignment="1">
      <alignment horizontal="center" vertical="center" wrapText="1"/>
    </xf>
    <xf numFmtId="167" fontId="9" fillId="0" borderId="9" xfId="13" applyNumberFormat="1" applyFont="1" applyBorder="1" applyAlignment="1">
      <alignment horizontal="center" vertical="center" wrapText="1"/>
    </xf>
    <xf numFmtId="167" fontId="9" fillId="10" borderId="2" xfId="13" applyNumberFormat="1" applyFont="1" applyFill="1" applyBorder="1" applyAlignment="1">
      <alignment vertical="center"/>
    </xf>
    <xf numFmtId="167" fontId="9" fillId="10" borderId="9" xfId="13" applyNumberFormat="1" applyFont="1" applyFill="1" applyBorder="1" applyAlignment="1">
      <alignment vertical="center"/>
    </xf>
    <xf numFmtId="0" fontId="9" fillId="10" borderId="36" xfId="0" applyFont="1" applyFill="1" applyBorder="1" applyAlignment="1">
      <alignment vertical="center"/>
    </xf>
    <xf numFmtId="0" fontId="9" fillId="10" borderId="37" xfId="0" applyFont="1" applyFill="1" applyBorder="1" applyAlignment="1">
      <alignment vertical="center"/>
    </xf>
    <xf numFmtId="167" fontId="9" fillId="10" borderId="2" xfId="13" applyNumberFormat="1" applyFont="1" applyFill="1" applyBorder="1" applyAlignment="1">
      <alignment horizontal="center" vertical="center"/>
    </xf>
    <xf numFmtId="167" fontId="9" fillId="10" borderId="9" xfId="13" applyNumberFormat="1" applyFont="1" applyFill="1" applyBorder="1" applyAlignment="1">
      <alignment horizontal="center" vertical="center"/>
    </xf>
    <xf numFmtId="167" fontId="1" fillId="0" borderId="2" xfId="13" applyNumberFormat="1" applyFont="1" applyBorder="1" applyAlignment="1">
      <alignment horizontal="center" vertical="center" wrapText="1"/>
    </xf>
    <xf numFmtId="167" fontId="1" fillId="0" borderId="9" xfId="13" applyNumberFormat="1" applyFont="1" applyBorder="1" applyAlignment="1">
      <alignment horizontal="center" vertical="center" wrapText="1"/>
    </xf>
    <xf numFmtId="167" fontId="1" fillId="10" borderId="2" xfId="13" applyNumberFormat="1" applyFont="1" applyFill="1" applyBorder="1" applyAlignment="1">
      <alignment horizontal="center" vertical="center"/>
    </xf>
    <xf numFmtId="167" fontId="1" fillId="10" borderId="9" xfId="13" applyNumberFormat="1" applyFont="1" applyFill="1" applyBorder="1" applyAlignment="1">
      <alignment horizontal="center" vertical="center"/>
    </xf>
    <xf numFmtId="167" fontId="1" fillId="7" borderId="2" xfId="13" quotePrefix="1" applyNumberFormat="1" applyFont="1" applyFill="1" applyBorder="1" applyAlignment="1">
      <alignment horizontal="center" vertical="center" wrapText="1"/>
    </xf>
    <xf numFmtId="167" fontId="1" fillId="7" borderId="9" xfId="13" quotePrefix="1" applyNumberFormat="1" applyFont="1" applyFill="1" applyBorder="1" applyAlignment="1">
      <alignment horizontal="center" vertical="center" wrapText="1"/>
    </xf>
    <xf numFmtId="167" fontId="1" fillId="7" borderId="2" xfId="13" applyNumberFormat="1" applyFont="1" applyFill="1" applyBorder="1" applyAlignment="1">
      <alignment horizontal="center" vertical="center" wrapText="1"/>
    </xf>
    <xf numFmtId="167" fontId="1" fillId="7" borderId="9" xfId="13" applyNumberFormat="1" applyFont="1" applyFill="1" applyBorder="1" applyAlignment="1">
      <alignment horizontal="center" vertical="center" wrapText="1"/>
    </xf>
    <xf numFmtId="0" fontId="9" fillId="10" borderId="2" xfId="0" applyFont="1" applyFill="1" applyBorder="1" applyAlignment="1">
      <alignment horizontal="center" vertical="center" wrapText="1"/>
    </xf>
    <xf numFmtId="0" fontId="9" fillId="10" borderId="9" xfId="0" applyFont="1" applyFill="1" applyBorder="1" applyAlignment="1">
      <alignment horizontal="center" vertical="center" wrapText="1"/>
    </xf>
    <xf numFmtId="0" fontId="9" fillId="10" borderId="2" xfId="0" applyFont="1" applyFill="1" applyBorder="1" applyAlignment="1">
      <alignment horizontal="center" vertical="center"/>
    </xf>
    <xf numFmtId="0" fontId="9" fillId="10" borderId="9" xfId="0" applyFont="1" applyFill="1" applyBorder="1" applyAlignment="1">
      <alignment horizontal="center" vertical="center"/>
    </xf>
    <xf numFmtId="0" fontId="69" fillId="0" borderId="2" xfId="0" applyFont="1" applyBorder="1" applyAlignment="1">
      <alignment horizontal="center" vertical="center" wrapText="1"/>
    </xf>
    <xf numFmtId="0" fontId="69" fillId="0" borderId="9" xfId="0" applyFont="1" applyBorder="1" applyAlignment="1">
      <alignment horizontal="center" vertical="center" wrapText="1"/>
    </xf>
    <xf numFmtId="167" fontId="9" fillId="10" borderId="2" xfId="13" applyNumberFormat="1" applyFont="1" applyFill="1" applyBorder="1" applyAlignment="1">
      <alignment horizontal="center" vertical="center" wrapText="1"/>
    </xf>
    <xf numFmtId="167" fontId="9" fillId="10" borderId="9" xfId="13" applyNumberFormat="1" applyFont="1" applyFill="1" applyBorder="1" applyAlignment="1">
      <alignment horizontal="center" vertical="center" wrapText="1"/>
    </xf>
    <xf numFmtId="49" fontId="51" fillId="7" borderId="1" xfId="0" applyNumberFormat="1" applyFont="1" applyFill="1" applyBorder="1" applyAlignment="1">
      <alignment horizontal="center" vertical="center" wrapText="1"/>
    </xf>
    <xf numFmtId="49" fontId="51" fillId="7" borderId="8" xfId="0" applyNumberFormat="1" applyFont="1" applyFill="1" applyBorder="1" applyAlignment="1">
      <alignment horizontal="center" vertical="center" wrapText="1"/>
    </xf>
    <xf numFmtId="49" fontId="29" fillId="0" borderId="11" xfId="0" applyNumberFormat="1" applyFont="1" applyBorder="1" applyAlignment="1">
      <alignment horizontal="center" vertical="center" wrapText="1"/>
    </xf>
    <xf numFmtId="49" fontId="29" fillId="0" borderId="13" xfId="0" applyNumberFormat="1" applyFont="1" applyBorder="1" applyAlignment="1">
      <alignment horizontal="center" vertical="center" wrapText="1"/>
    </xf>
    <xf numFmtId="49" fontId="29" fillId="0" borderId="3" xfId="0" applyNumberFormat="1" applyFont="1" applyBorder="1" applyAlignment="1">
      <alignment horizontal="center" vertical="center" wrapText="1"/>
    </xf>
    <xf numFmtId="49" fontId="29" fillId="0" borderId="5" xfId="0" applyNumberFormat="1" applyFont="1" applyBorder="1" applyAlignment="1">
      <alignment horizontal="center" vertical="center" wrapText="1"/>
    </xf>
    <xf numFmtId="49" fontId="29" fillId="0" borderId="7" xfId="0" applyNumberFormat="1" applyFont="1" applyBorder="1" applyAlignment="1">
      <alignment horizontal="center" vertical="center" wrapText="1"/>
    </xf>
    <xf numFmtId="49" fontId="29" fillId="0" borderId="14" xfId="0" applyNumberFormat="1" applyFont="1" applyBorder="1" applyAlignment="1">
      <alignment horizontal="center" vertical="center" wrapText="1"/>
    </xf>
    <xf numFmtId="49" fontId="51" fillId="7" borderId="2" xfId="0" applyNumberFormat="1" applyFont="1" applyFill="1" applyBorder="1" applyAlignment="1">
      <alignment horizontal="center" vertical="center" wrapText="1"/>
    </xf>
    <xf numFmtId="49" fontId="51" fillId="7" borderId="11" xfId="0" applyNumberFormat="1" applyFont="1" applyFill="1" applyBorder="1" applyAlignment="1">
      <alignment horizontal="center" vertical="center" wrapText="1"/>
    </xf>
    <xf numFmtId="49" fontId="51" fillId="7" borderId="10" xfId="0" applyNumberFormat="1" applyFont="1" applyFill="1" applyBorder="1" applyAlignment="1">
      <alignment horizontal="center" vertical="center" wrapText="1"/>
    </xf>
    <xf numFmtId="49" fontId="51" fillId="7" borderId="9" xfId="0" applyNumberFormat="1" applyFont="1" applyFill="1" applyBorder="1" applyAlignment="1">
      <alignment horizontal="center" vertical="center" wrapText="1"/>
    </xf>
    <xf numFmtId="49" fontId="51" fillId="7" borderId="12" xfId="0" applyNumberFormat="1" applyFont="1" applyFill="1" applyBorder="1" applyAlignment="1">
      <alignment horizontal="center" vertical="center" wrapText="1"/>
    </xf>
    <xf numFmtId="49" fontId="51" fillId="7" borderId="13" xfId="0" applyNumberFormat="1" applyFont="1" applyFill="1" applyBorder="1" applyAlignment="1">
      <alignment horizontal="center" vertical="center" wrapText="1"/>
    </xf>
    <xf numFmtId="49" fontId="51" fillId="7" borderId="0" xfId="0" applyNumberFormat="1" applyFont="1" applyFill="1" applyBorder="1" applyAlignment="1">
      <alignment horizontal="center" vertical="center" wrapText="1"/>
    </xf>
    <xf numFmtId="0" fontId="13" fillId="0" borderId="11" xfId="0" applyFont="1" applyBorder="1" applyAlignment="1">
      <alignment horizontal="center" vertical="center"/>
    </xf>
    <xf numFmtId="0" fontId="13" fillId="0" borderId="13" xfId="0" applyFont="1" applyBorder="1" applyAlignment="1">
      <alignment horizontal="center" vertical="center"/>
    </xf>
    <xf numFmtId="0" fontId="13" fillId="0" borderId="7" xfId="0" applyFont="1" applyBorder="1" applyAlignment="1">
      <alignment horizontal="center" vertical="center"/>
    </xf>
    <xf numFmtId="0" fontId="13" fillId="0" borderId="4" xfId="0" applyFont="1" applyBorder="1" applyAlignment="1">
      <alignment horizontal="center" vertical="center"/>
    </xf>
    <xf numFmtId="0" fontId="55" fillId="0" borderId="0" xfId="0" applyFont="1"/>
    <xf numFmtId="0" fontId="53" fillId="0" borderId="1" xfId="0" applyFont="1" applyBorder="1" applyAlignment="1">
      <alignment horizontal="center" vertical="center"/>
    </xf>
    <xf numFmtId="0" fontId="68" fillId="0" borderId="11" xfId="0" applyFont="1" applyBorder="1" applyAlignment="1">
      <alignment horizontal="center"/>
    </xf>
    <xf numFmtId="0" fontId="68" fillId="0" borderId="12" xfId="0" applyFont="1" applyBorder="1" applyAlignment="1">
      <alignment horizontal="center"/>
    </xf>
    <xf numFmtId="0" fontId="68" fillId="0" borderId="13" xfId="0" applyFont="1" applyBorder="1" applyAlignment="1">
      <alignment horizontal="center"/>
    </xf>
    <xf numFmtId="0" fontId="68" fillId="0" borderId="3" xfId="0" applyFont="1" applyBorder="1" applyAlignment="1">
      <alignment horizontal="center"/>
    </xf>
    <xf numFmtId="0" fontId="68" fillId="0" borderId="0" xfId="0" applyFont="1" applyBorder="1" applyAlignment="1">
      <alignment horizontal="center"/>
    </xf>
    <xf numFmtId="0" fontId="68" fillId="0" borderId="5" xfId="0" applyFont="1" applyBorder="1" applyAlignment="1">
      <alignment horizontal="center"/>
    </xf>
    <xf numFmtId="0" fontId="51" fillId="7" borderId="0" xfId="0" applyFont="1" applyFill="1" applyBorder="1" applyAlignment="1">
      <alignment horizontal="center" vertical="center" wrapText="1"/>
    </xf>
    <xf numFmtId="0" fontId="51" fillId="7" borderId="1" xfId="0" applyFont="1" applyFill="1" applyBorder="1" applyAlignment="1">
      <alignment horizontal="center" vertical="center" wrapText="1"/>
    </xf>
    <xf numFmtId="0" fontId="51" fillId="7" borderId="11" xfId="0" applyFont="1" applyFill="1" applyBorder="1" applyAlignment="1">
      <alignment horizontal="center" vertical="center" wrapText="1"/>
    </xf>
    <xf numFmtId="0" fontId="51" fillId="7" borderId="12" xfId="0" applyFont="1" applyFill="1" applyBorder="1" applyAlignment="1">
      <alignment horizontal="center" vertical="center" wrapText="1"/>
    </xf>
    <xf numFmtId="0" fontId="51" fillId="7" borderId="13" xfId="0" applyFont="1" applyFill="1" applyBorder="1" applyAlignment="1">
      <alignment horizontal="center" vertical="center" wrapText="1"/>
    </xf>
    <xf numFmtId="0" fontId="51" fillId="7" borderId="8" xfId="0" applyFont="1" applyFill="1" applyBorder="1" applyAlignment="1">
      <alignment horizontal="center" vertical="center" wrapText="1"/>
    </xf>
    <xf numFmtId="0" fontId="51" fillId="7" borderId="11" xfId="0" applyFont="1" applyFill="1" applyBorder="1" applyAlignment="1">
      <alignment horizontal="center" vertical="center"/>
    </xf>
    <xf numFmtId="0" fontId="51" fillId="7" borderId="12" xfId="0" applyFont="1" applyFill="1" applyBorder="1" applyAlignment="1">
      <alignment horizontal="center" vertical="center"/>
    </xf>
    <xf numFmtId="0" fontId="51" fillId="7" borderId="0" xfId="0" applyFont="1" applyFill="1" applyBorder="1" applyAlignment="1">
      <alignment vertical="center"/>
    </xf>
    <xf numFmtId="0" fontId="51" fillId="7" borderId="0" xfId="0" applyFont="1" applyFill="1" applyAlignment="1">
      <alignment vertical="center"/>
    </xf>
    <xf numFmtId="0" fontId="51" fillId="7" borderId="1" xfId="0" applyFont="1" applyFill="1" applyBorder="1" applyAlignment="1">
      <alignment vertical="center" wrapText="1"/>
    </xf>
    <xf numFmtId="43" fontId="0" fillId="7" borderId="2" xfId="13" applyFont="1" applyFill="1" applyBorder="1" applyAlignment="1">
      <alignment horizontal="center" vertical="center" wrapText="1"/>
    </xf>
    <xf numFmtId="43" fontId="0" fillId="7" borderId="9" xfId="13" applyFont="1" applyFill="1" applyBorder="1" applyAlignment="1">
      <alignment horizontal="center" vertical="center" wrapText="1"/>
    </xf>
    <xf numFmtId="43" fontId="0" fillId="7" borderId="10" xfId="13" applyFont="1" applyFill="1" applyBorder="1" applyAlignment="1">
      <alignment horizontal="center" vertical="center" wrapText="1"/>
    </xf>
    <xf numFmtId="3" fontId="0" fillId="7" borderId="2" xfId="0" applyNumberFormat="1" applyFill="1" applyBorder="1" applyAlignment="1">
      <alignment horizontal="right" vertical="center" wrapText="1"/>
    </xf>
    <xf numFmtId="3" fontId="0" fillId="7" borderId="9" xfId="0" applyNumberFormat="1" applyFill="1" applyBorder="1" applyAlignment="1">
      <alignment horizontal="right" vertical="center" wrapText="1"/>
    </xf>
    <xf numFmtId="3" fontId="0" fillId="7" borderId="10" xfId="0" applyNumberFormat="1" applyFill="1" applyBorder="1" applyAlignment="1">
      <alignment horizontal="right" vertical="center" wrapText="1"/>
    </xf>
    <xf numFmtId="167" fontId="14" fillId="7" borderId="2" xfId="0" applyNumberFormat="1" applyFont="1" applyFill="1" applyBorder="1" applyAlignment="1">
      <alignment vertical="center" wrapText="1"/>
    </xf>
    <xf numFmtId="167" fontId="14" fillId="7" borderId="9" xfId="0" applyNumberFormat="1" applyFont="1" applyFill="1" applyBorder="1" applyAlignment="1">
      <alignment vertical="center" wrapText="1"/>
    </xf>
    <xf numFmtId="3" fontId="2" fillId="7" borderId="2" xfId="0" applyNumberFormat="1" applyFont="1" applyFill="1" applyBorder="1" applyAlignment="1">
      <alignment horizontal="right" vertical="center" wrapText="1"/>
    </xf>
    <xf numFmtId="3" fontId="2" fillId="7" borderId="9" xfId="0" applyNumberFormat="1" applyFont="1" applyFill="1" applyBorder="1" applyAlignment="1">
      <alignment horizontal="right" vertical="center" wrapText="1"/>
    </xf>
    <xf numFmtId="0" fontId="49" fillId="7" borderId="1" xfId="0" applyFont="1" applyFill="1" applyBorder="1" applyAlignment="1">
      <alignment vertical="center" wrapText="1"/>
    </xf>
    <xf numFmtId="3" fontId="2" fillId="7" borderId="10" xfId="0" applyNumberFormat="1" applyFont="1" applyFill="1" applyBorder="1" applyAlignment="1">
      <alignment horizontal="right" vertical="center" wrapText="1"/>
    </xf>
    <xf numFmtId="167" fontId="0" fillId="7" borderId="2" xfId="13" applyNumberFormat="1" applyFont="1" applyFill="1" applyBorder="1" applyAlignment="1">
      <alignment horizontal="center" vertical="center" wrapText="1"/>
    </xf>
    <xf numFmtId="167" fontId="0" fillId="7" borderId="9" xfId="13" applyNumberFormat="1" applyFont="1" applyFill="1" applyBorder="1" applyAlignment="1">
      <alignment horizontal="center" vertical="center" wrapText="1"/>
    </xf>
    <xf numFmtId="49" fontId="9" fillId="7" borderId="1" xfId="0" applyNumberFormat="1" applyFont="1" applyFill="1" applyBorder="1" applyAlignment="1">
      <alignment vertical="center" wrapText="1"/>
    </xf>
    <xf numFmtId="49" fontId="9" fillId="7" borderId="1" xfId="0" applyNumberFormat="1" applyFont="1" applyFill="1" applyBorder="1" applyAlignment="1">
      <alignment horizontal="center" vertical="center"/>
    </xf>
    <xf numFmtId="49" fontId="9" fillId="7" borderId="1" xfId="0" applyNumberFormat="1" applyFont="1" applyFill="1" applyBorder="1" applyAlignment="1">
      <alignment horizontal="center" vertical="center" wrapText="1"/>
    </xf>
    <xf numFmtId="49" fontId="9" fillId="0" borderId="1" xfId="0" applyNumberFormat="1" applyFont="1" applyBorder="1" applyAlignment="1">
      <alignment horizontal="center"/>
    </xf>
    <xf numFmtId="49" fontId="17" fillId="7" borderId="1" xfId="0" applyNumberFormat="1" applyFont="1" applyFill="1" applyBorder="1" applyAlignment="1">
      <alignment horizontal="left" vertical="center" wrapText="1"/>
    </xf>
    <xf numFmtId="49" fontId="17" fillId="7" borderId="1" xfId="0" applyNumberFormat="1" applyFont="1" applyFill="1" applyBorder="1" applyAlignment="1">
      <alignment vertical="center" wrapText="1"/>
    </xf>
    <xf numFmtId="49" fontId="9" fillId="0" borderId="1" xfId="0" applyNumberFormat="1" applyFont="1" applyFill="1" applyBorder="1" applyAlignment="1">
      <alignment vertical="center" wrapText="1"/>
    </xf>
    <xf numFmtId="49" fontId="21" fillId="7" borderId="1" xfId="0" applyNumberFormat="1" applyFont="1" applyFill="1" applyBorder="1" applyAlignment="1">
      <alignment vertical="center" wrapText="1"/>
    </xf>
    <xf numFmtId="49" fontId="9" fillId="0" borderId="1" xfId="0" applyNumberFormat="1" applyFont="1" applyBorder="1" applyAlignment="1">
      <alignment horizontal="center" vertical="center" wrapText="1"/>
    </xf>
    <xf numFmtId="49" fontId="9" fillId="0" borderId="1" xfId="0" applyNumberFormat="1" applyFont="1" applyBorder="1" applyAlignment="1">
      <alignment horizontal="center" vertical="center"/>
    </xf>
    <xf numFmtId="49" fontId="9" fillId="0" borderId="11" xfId="0" applyNumberFormat="1" applyFont="1" applyBorder="1" applyAlignment="1">
      <alignment horizontal="center"/>
    </xf>
    <xf numFmtId="49" fontId="9" fillId="0" borderId="13" xfId="0" applyNumberFormat="1" applyFont="1" applyBorder="1" applyAlignment="1">
      <alignment horizontal="center"/>
    </xf>
    <xf numFmtId="49" fontId="9" fillId="0" borderId="3" xfId="0" applyNumberFormat="1" applyFont="1" applyBorder="1" applyAlignment="1">
      <alignment horizontal="center"/>
    </xf>
    <xf numFmtId="49" fontId="9" fillId="0" borderId="5" xfId="0" applyNumberFormat="1" applyFont="1" applyBorder="1" applyAlignment="1">
      <alignment horizontal="center"/>
    </xf>
    <xf numFmtId="49" fontId="9" fillId="0" borderId="7" xfId="0" applyNumberFormat="1" applyFont="1" applyBorder="1" applyAlignment="1">
      <alignment horizontal="center"/>
    </xf>
    <xf numFmtId="49" fontId="9" fillId="0" borderId="4" xfId="0" applyNumberFormat="1" applyFont="1" applyBorder="1" applyAlignment="1">
      <alignment horizontal="center"/>
    </xf>
    <xf numFmtId="4" fontId="2" fillId="10" borderId="2" xfId="0" applyNumberFormat="1" applyFont="1" applyFill="1" applyBorder="1" applyAlignment="1">
      <alignment horizontal="center" vertical="center" wrapText="1"/>
    </xf>
    <xf numFmtId="4" fontId="2" fillId="10" borderId="9" xfId="0" applyNumberFormat="1" applyFont="1" applyFill="1" applyBorder="1" applyAlignment="1">
      <alignment horizontal="center" vertical="center" wrapText="1"/>
    </xf>
    <xf numFmtId="4" fontId="10" fillId="10" borderId="2" xfId="0" applyNumberFormat="1" applyFont="1" applyFill="1" applyBorder="1" applyAlignment="1">
      <alignment horizontal="center" vertical="center" wrapText="1"/>
    </xf>
    <xf numFmtId="4" fontId="10" fillId="10" borderId="10" xfId="0" applyNumberFormat="1" applyFont="1" applyFill="1" applyBorder="1" applyAlignment="1">
      <alignment horizontal="center" vertical="center" wrapText="1"/>
    </xf>
    <xf numFmtId="4" fontId="2" fillId="7" borderId="8" xfId="0" applyNumberFormat="1" applyFont="1" applyFill="1" applyBorder="1" applyAlignment="1">
      <alignment horizontal="center" vertical="center" wrapText="1"/>
    </xf>
    <xf numFmtId="4" fontId="2" fillId="7" borderId="6" xfId="0" applyNumberFormat="1" applyFont="1" applyFill="1" applyBorder="1" applyAlignment="1">
      <alignment horizontal="center" vertical="center" wrapText="1"/>
    </xf>
    <xf numFmtId="0" fontId="2" fillId="7" borderId="8" xfId="0" applyFont="1" applyFill="1" applyBorder="1" applyAlignment="1">
      <alignment horizontal="center" vertical="center" wrapText="1"/>
    </xf>
    <xf numFmtId="0" fontId="2" fillId="7" borderId="6" xfId="0" applyFont="1" applyFill="1" applyBorder="1" applyAlignment="1">
      <alignment horizontal="center" vertical="center" wrapText="1"/>
    </xf>
    <xf numFmtId="0" fontId="0" fillId="7" borderId="8"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6" xfId="0" applyFill="1" applyBorder="1" applyAlignment="1">
      <alignment horizontal="center" vertical="center" wrapText="1"/>
    </xf>
    <xf numFmtId="0" fontId="2" fillId="10" borderId="1" xfId="0" applyFont="1" applyFill="1" applyBorder="1" applyAlignment="1">
      <alignment horizontal="center" vertical="center" wrapText="1"/>
    </xf>
    <xf numFmtId="4" fontId="10" fillId="10" borderId="1" xfId="0" applyNumberFormat="1" applyFont="1" applyFill="1" applyBorder="1" applyAlignment="1">
      <alignment horizontal="center" vertical="center" wrapText="1"/>
    </xf>
    <xf numFmtId="9" fontId="10" fillId="10" borderId="1" xfId="0" applyNumberFormat="1" applyFont="1" applyFill="1" applyBorder="1" applyAlignment="1">
      <alignment horizontal="center" vertical="center" wrapText="1"/>
    </xf>
    <xf numFmtId="0" fontId="0" fillId="0" borderId="11" xfId="0" applyFont="1" applyBorder="1" applyAlignment="1">
      <alignment horizontal="center" vertical="center" wrapText="1"/>
    </xf>
    <xf numFmtId="0" fontId="0" fillId="0" borderId="13" xfId="0" applyFont="1" applyBorder="1" applyAlignment="1">
      <alignment horizontal="center" vertical="center" wrapText="1"/>
    </xf>
    <xf numFmtId="0" fontId="0" fillId="0" borderId="3" xfId="0" applyFont="1" applyBorder="1" applyAlignment="1">
      <alignment horizontal="center" vertical="center" wrapText="1"/>
    </xf>
    <xf numFmtId="0" fontId="0" fillId="0" borderId="5" xfId="0" applyFont="1" applyBorder="1" applyAlignment="1">
      <alignment horizontal="center" vertical="center" wrapText="1"/>
    </xf>
    <xf numFmtId="0" fontId="0" fillId="0" borderId="7" xfId="0" applyFont="1" applyBorder="1" applyAlignment="1">
      <alignment horizontal="center" vertical="center" wrapText="1"/>
    </xf>
    <xf numFmtId="0" fontId="0" fillId="0" borderId="4" xfId="0" applyFont="1" applyBorder="1" applyAlignment="1">
      <alignment horizontal="center" vertical="center" wrapText="1"/>
    </xf>
    <xf numFmtId="9" fontId="2" fillId="10" borderId="8" xfId="0" applyNumberFormat="1" applyFont="1" applyFill="1" applyBorder="1" applyAlignment="1">
      <alignment horizontal="center" vertical="center" wrapText="1"/>
    </xf>
    <xf numFmtId="9" fontId="2" fillId="10" borderId="6" xfId="0" applyNumberFormat="1" applyFont="1" applyFill="1" applyBorder="1" applyAlignment="1">
      <alignment horizontal="center" vertical="center" wrapText="1"/>
    </xf>
    <xf numFmtId="0" fontId="56" fillId="0" borderId="8" xfId="0" applyFont="1" applyBorder="1" applyAlignment="1">
      <alignment horizontal="center" vertical="center" wrapText="1"/>
    </xf>
    <xf numFmtId="0" fontId="56" fillId="0" borderId="15" xfId="0" applyFont="1" applyBorder="1" applyAlignment="1">
      <alignment horizontal="center" vertical="center" wrapText="1"/>
    </xf>
    <xf numFmtId="0" fontId="56" fillId="0" borderId="6" xfId="0" applyFont="1" applyBorder="1" applyAlignment="1">
      <alignment horizontal="center" vertical="center" wrapText="1"/>
    </xf>
    <xf numFmtId="9" fontId="2" fillId="10" borderId="11" xfId="0" applyNumberFormat="1" applyFont="1" applyFill="1" applyBorder="1" applyAlignment="1">
      <alignment horizontal="center" vertical="center" wrapText="1"/>
    </xf>
    <xf numFmtId="9" fontId="2" fillId="10" borderId="13" xfId="0" applyNumberFormat="1" applyFont="1" applyFill="1" applyBorder="1" applyAlignment="1">
      <alignment horizontal="center" vertical="center" wrapText="1"/>
    </xf>
    <xf numFmtId="9" fontId="2" fillId="10" borderId="3" xfId="0" applyNumberFormat="1" applyFont="1" applyFill="1" applyBorder="1" applyAlignment="1">
      <alignment horizontal="center" vertical="center" wrapText="1"/>
    </xf>
    <xf numFmtId="9" fontId="2" fillId="10" borderId="5" xfId="0" applyNumberFormat="1" applyFont="1" applyFill="1" applyBorder="1" applyAlignment="1">
      <alignment horizontal="center" vertical="center" wrapText="1"/>
    </xf>
    <xf numFmtId="9" fontId="2" fillId="10" borderId="7" xfId="0" applyNumberFormat="1" applyFont="1" applyFill="1" applyBorder="1" applyAlignment="1">
      <alignment horizontal="center" vertical="center" wrapText="1"/>
    </xf>
    <xf numFmtId="9" fontId="2" fillId="10" borderId="4" xfId="0" applyNumberFormat="1" applyFont="1" applyFill="1" applyBorder="1" applyAlignment="1">
      <alignment horizontal="center" vertical="center" wrapText="1"/>
    </xf>
    <xf numFmtId="9" fontId="2" fillId="10" borderId="2" xfId="0" applyNumberFormat="1" applyFont="1" applyFill="1" applyBorder="1" applyAlignment="1">
      <alignment horizontal="center" vertical="center" wrapText="1"/>
    </xf>
    <xf numFmtId="9" fontId="2" fillId="10" borderId="10" xfId="0" applyNumberFormat="1" applyFont="1" applyFill="1" applyBorder="1" applyAlignment="1">
      <alignment horizontal="center" vertical="center" wrapText="1"/>
    </xf>
    <xf numFmtId="9" fontId="2" fillId="10" borderId="9" xfId="0" applyNumberFormat="1" applyFont="1" applyFill="1" applyBorder="1" applyAlignment="1">
      <alignment horizontal="center" vertical="center" wrapText="1"/>
    </xf>
    <xf numFmtId="0" fontId="3" fillId="0" borderId="11"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7" xfId="0" applyFont="1" applyBorder="1" applyAlignment="1">
      <alignment horizontal="center" vertical="center" wrapText="1"/>
    </xf>
    <xf numFmtId="0" fontId="3" fillId="0" borderId="4" xfId="0" applyFont="1" applyBorder="1" applyAlignment="1">
      <alignment horizontal="center" vertical="center" wrapText="1"/>
    </xf>
    <xf numFmtId="4" fontId="2" fillId="10" borderId="12" xfId="0" applyNumberFormat="1" applyFont="1" applyFill="1" applyBorder="1" applyAlignment="1">
      <alignment horizontal="center" vertical="center" wrapText="1"/>
    </xf>
    <xf numFmtId="4" fontId="2" fillId="10" borderId="13" xfId="0" applyNumberFormat="1" applyFont="1" applyFill="1" applyBorder="1" applyAlignment="1">
      <alignment horizontal="center" vertical="center" wrapText="1"/>
    </xf>
    <xf numFmtId="4" fontId="2" fillId="10" borderId="14" xfId="0" applyNumberFormat="1" applyFont="1" applyFill="1" applyBorder="1" applyAlignment="1">
      <alignment horizontal="center" vertical="center" wrapText="1"/>
    </xf>
    <xf numFmtId="4" fontId="2" fillId="10" borderId="4" xfId="0" applyNumberFormat="1" applyFont="1" applyFill="1" applyBorder="1" applyAlignment="1">
      <alignment horizontal="center" vertical="center" wrapText="1"/>
    </xf>
    <xf numFmtId="4" fontId="2" fillId="10" borderId="10" xfId="0" applyNumberFormat="1" applyFont="1" applyFill="1" applyBorder="1" applyAlignment="1">
      <alignment horizontal="center" vertical="center" wrapText="1"/>
    </xf>
    <xf numFmtId="4" fontId="2" fillId="10" borderId="8" xfId="0" applyNumberFormat="1" applyFont="1" applyFill="1" applyBorder="1" applyAlignment="1">
      <alignment horizontal="center" vertical="center" wrapText="1"/>
    </xf>
    <xf numFmtId="4" fontId="2" fillId="10" borderId="6" xfId="0" applyNumberFormat="1" applyFont="1" applyFill="1" applyBorder="1" applyAlignment="1">
      <alignment horizontal="center" vertical="center" wrapText="1"/>
    </xf>
    <xf numFmtId="0" fontId="65" fillId="5" borderId="19" xfId="0" applyFont="1" applyFill="1" applyBorder="1" applyAlignment="1">
      <alignment horizontal="left" vertical="center" wrapText="1"/>
    </xf>
    <xf numFmtId="0" fontId="65" fillId="5" borderId="28" xfId="0" applyFont="1" applyFill="1" applyBorder="1" applyAlignment="1">
      <alignment horizontal="left" vertical="center" wrapText="1"/>
    </xf>
    <xf numFmtId="0" fontId="65" fillId="5" borderId="20" xfId="0" applyFont="1" applyFill="1" applyBorder="1" applyAlignment="1">
      <alignment horizontal="left" vertical="center" wrapText="1"/>
    </xf>
    <xf numFmtId="0" fontId="65" fillId="5" borderId="22" xfId="0" applyFont="1" applyFill="1" applyBorder="1" applyAlignment="1">
      <alignment horizontal="left" vertical="center" wrapText="1"/>
    </xf>
    <xf numFmtId="0" fontId="65" fillId="5" borderId="29" xfId="0" applyFont="1" applyFill="1" applyBorder="1" applyAlignment="1">
      <alignment horizontal="left" vertical="center" wrapText="1"/>
    </xf>
    <xf numFmtId="0" fontId="65" fillId="5" borderId="23" xfId="0" applyFont="1" applyFill="1" applyBorder="1" applyAlignment="1">
      <alignment horizontal="left" vertical="center" wrapText="1"/>
    </xf>
    <xf numFmtId="0" fontId="66" fillId="5" borderId="24" xfId="0" applyFont="1" applyFill="1" applyBorder="1" applyAlignment="1">
      <alignment horizontal="left" vertical="center" wrapText="1"/>
    </xf>
    <xf numFmtId="0" fontId="66" fillId="5" borderId="30" xfId="0" applyFont="1" applyFill="1" applyBorder="1" applyAlignment="1">
      <alignment horizontal="left" vertical="center" wrapText="1"/>
    </xf>
    <xf numFmtId="0" fontId="66" fillId="5" borderId="25" xfId="0" applyFont="1" applyFill="1" applyBorder="1" applyAlignment="1">
      <alignment horizontal="left" vertical="center" wrapText="1"/>
    </xf>
    <xf numFmtId="0" fontId="66" fillId="5" borderId="24" xfId="0" applyFont="1" applyFill="1" applyBorder="1" applyAlignment="1">
      <alignment horizontal="justify" vertical="center" wrapText="1"/>
    </xf>
    <xf numFmtId="0" fontId="66" fillId="5" borderId="30" xfId="0" applyFont="1" applyFill="1" applyBorder="1" applyAlignment="1">
      <alignment horizontal="justify" vertical="center" wrapText="1"/>
    </xf>
    <xf numFmtId="0" fontId="66" fillId="5" borderId="25" xfId="0" applyFont="1" applyFill="1" applyBorder="1" applyAlignment="1">
      <alignment horizontal="justify" vertical="center" wrapText="1"/>
    </xf>
    <xf numFmtId="0" fontId="66" fillId="5" borderId="26" xfId="0" applyFont="1" applyFill="1" applyBorder="1" applyAlignment="1">
      <alignment horizontal="justify" vertical="center" wrapText="1"/>
    </xf>
    <xf numFmtId="0" fontId="66" fillId="5" borderId="27" xfId="0" applyFont="1" applyFill="1" applyBorder="1" applyAlignment="1">
      <alignment horizontal="justify" vertical="center" wrapText="1"/>
    </xf>
    <xf numFmtId="0" fontId="14" fillId="0" borderId="9" xfId="0" applyFont="1" applyBorder="1" applyAlignment="1">
      <alignment horizontal="center" vertical="center" wrapText="1"/>
    </xf>
    <xf numFmtId="0" fontId="14" fillId="0" borderId="8" xfId="0" applyFont="1" applyBorder="1" applyAlignment="1">
      <alignment horizontal="center" vertical="center" wrapText="1"/>
    </xf>
    <xf numFmtId="0" fontId="9" fillId="0" borderId="11" xfId="17" applyFont="1" applyBorder="1" applyAlignment="1">
      <alignment horizontal="center" vertical="center" wrapText="1"/>
    </xf>
    <xf numFmtId="0" fontId="9" fillId="0" borderId="13" xfId="17" applyFont="1" applyBorder="1" applyAlignment="1">
      <alignment horizontal="center" vertical="center" wrapText="1"/>
    </xf>
    <xf numFmtId="0" fontId="9" fillId="0" borderId="3" xfId="17" applyFont="1" applyBorder="1" applyAlignment="1">
      <alignment horizontal="center" vertical="center" wrapText="1"/>
    </xf>
    <xf numFmtId="0" fontId="9" fillId="0" borderId="5" xfId="17" applyFont="1" applyBorder="1" applyAlignment="1">
      <alignment horizontal="center" vertical="center" wrapText="1"/>
    </xf>
    <xf numFmtId="0" fontId="9" fillId="0" borderId="7" xfId="17" applyFont="1" applyBorder="1" applyAlignment="1">
      <alignment horizontal="center" vertical="center" wrapText="1"/>
    </xf>
    <xf numFmtId="0" fontId="9" fillId="0" borderId="4" xfId="17" applyFont="1" applyBorder="1" applyAlignment="1">
      <alignment horizontal="center" vertical="center" wrapText="1"/>
    </xf>
    <xf numFmtId="4" fontId="2" fillId="0" borderId="2" xfId="0" applyNumberFormat="1" applyFont="1" applyFill="1" applyBorder="1" applyAlignment="1">
      <alignment horizontal="center" vertical="center" wrapText="1"/>
    </xf>
    <xf numFmtId="4" fontId="2" fillId="0" borderId="9" xfId="0" applyNumberFormat="1" applyFont="1" applyFill="1" applyBorder="1" applyAlignment="1">
      <alignment horizontal="center" vertical="center" wrapText="1"/>
    </xf>
    <xf numFmtId="0" fontId="10" fillId="0" borderId="11" xfId="4" applyFont="1" applyFill="1" applyBorder="1" applyAlignment="1">
      <alignment horizontal="center" vertical="center"/>
    </xf>
    <xf numFmtId="0" fontId="10" fillId="0" borderId="13" xfId="4" applyFont="1" applyFill="1" applyBorder="1" applyAlignment="1">
      <alignment horizontal="center" vertical="center"/>
    </xf>
    <xf numFmtId="0" fontId="10" fillId="0" borderId="3" xfId="4" applyFont="1" applyFill="1" applyBorder="1" applyAlignment="1">
      <alignment horizontal="center" vertical="center"/>
    </xf>
    <xf numFmtId="0" fontId="10" fillId="0" borderId="5" xfId="4" applyFont="1" applyFill="1" applyBorder="1" applyAlignment="1">
      <alignment horizontal="center" vertical="center"/>
    </xf>
    <xf numFmtId="0" fontId="10" fillId="0" borderId="7" xfId="4" applyFont="1" applyFill="1" applyBorder="1" applyAlignment="1">
      <alignment horizontal="center" vertical="center"/>
    </xf>
    <xf numFmtId="0" fontId="10" fillId="0" borderId="4" xfId="4" applyFont="1" applyFill="1" applyBorder="1" applyAlignment="1">
      <alignment horizontal="center" vertical="center"/>
    </xf>
    <xf numFmtId="0" fontId="2" fillId="0" borderId="2" xfId="0" applyFont="1" applyBorder="1" applyAlignment="1">
      <alignment horizontal="left" vertical="center" wrapText="1"/>
    </xf>
    <xf numFmtId="0" fontId="2" fillId="0" borderId="10" xfId="0" applyFont="1" applyBorder="1" applyAlignment="1">
      <alignment horizontal="left" vertical="center" wrapText="1"/>
    </xf>
    <xf numFmtId="0" fontId="10" fillId="0" borderId="11" xfId="3" applyFont="1" applyBorder="1" applyAlignment="1">
      <alignment horizontal="center" vertical="center"/>
    </xf>
    <xf numFmtId="0" fontId="10" fillId="0" borderId="13" xfId="3" applyFont="1" applyBorder="1" applyAlignment="1">
      <alignment horizontal="center" vertical="center"/>
    </xf>
    <xf numFmtId="0" fontId="10" fillId="0" borderId="3" xfId="3" applyFont="1" applyBorder="1" applyAlignment="1">
      <alignment horizontal="center" vertical="center"/>
    </xf>
    <xf numFmtId="0" fontId="10" fillId="0" borderId="5" xfId="3" applyFont="1" applyBorder="1" applyAlignment="1">
      <alignment horizontal="center" vertical="center"/>
    </xf>
    <xf numFmtId="0" fontId="10" fillId="0" borderId="7" xfId="3" applyFont="1" applyBorder="1" applyAlignment="1">
      <alignment horizontal="center" vertical="center"/>
    </xf>
    <xf numFmtId="0" fontId="10" fillId="0" borderId="4" xfId="3" applyFont="1" applyBorder="1" applyAlignment="1">
      <alignment horizontal="center" vertical="center"/>
    </xf>
    <xf numFmtId="0" fontId="10" fillId="0" borderId="2" xfId="3" applyFont="1" applyBorder="1" applyAlignment="1">
      <alignment horizontal="center" vertical="center"/>
    </xf>
    <xf numFmtId="0" fontId="10" fillId="0" borderId="10" xfId="3" applyFont="1" applyBorder="1" applyAlignment="1">
      <alignment horizontal="center" vertical="center"/>
    </xf>
    <xf numFmtId="0" fontId="10" fillId="0" borderId="9" xfId="3" applyFont="1" applyBorder="1" applyAlignment="1">
      <alignment horizontal="center" vertical="center"/>
    </xf>
    <xf numFmtId="0" fontId="10" fillId="0" borderId="8" xfId="5" applyFont="1" applyFill="1" applyBorder="1" applyAlignment="1">
      <alignment horizontal="center" vertical="center" wrapText="1"/>
    </xf>
    <xf numFmtId="0" fontId="10" fillId="0" borderId="15" xfId="5" applyFont="1" applyFill="1" applyBorder="1" applyAlignment="1">
      <alignment horizontal="center" vertical="center" wrapText="1"/>
    </xf>
    <xf numFmtId="0" fontId="10" fillId="0" borderId="6" xfId="5" applyFont="1" applyFill="1" applyBorder="1" applyAlignment="1">
      <alignment horizontal="center" vertical="center" wrapText="1"/>
    </xf>
  </cellXfs>
  <cellStyles count="18">
    <cellStyle name="=C:\WINNT35\SYSTEM32\COMMAND.COM" xfId="3" xr:uid="{1C2FF5B1-BE3F-490E-9142-BEC2312CA787}"/>
    <cellStyle name="greyed" xfId="6" xr:uid="{661A0B72-79A1-4827-85B7-076096BA9CF1}"/>
    <cellStyle name="Heading 1 2" xfId="1" xr:uid="{9471576A-C74A-49D9-AA22-2B19AA8251C1}"/>
    <cellStyle name="Heading 2 2" xfId="4" xr:uid="{B2D4AE6B-F1EF-4C40-98CB-23FA69C9FE07}"/>
    <cellStyle name="HeadingTable" xfId="5" xr:uid="{610DE6CE-D5F9-4F1F-A2AB-BDE489E975A7}"/>
    <cellStyle name="Hyperkobling" xfId="11" builtinId="8"/>
    <cellStyle name="Hyperkobling 2" xfId="12" xr:uid="{B16AC7DF-8E9F-4954-8F1C-A969F64E0C82}"/>
    <cellStyle name="Komma" xfId="13" builtinId="3"/>
    <cellStyle name="Komma 2" xfId="16" xr:uid="{507DF20D-295F-4273-836D-A1673C413617}"/>
    <cellStyle name="Normal" xfId="0" builtinId="0"/>
    <cellStyle name="Normal 12 3" xfId="15" xr:uid="{0B153EEC-58E7-45D1-B24F-DEB59082479B}"/>
    <cellStyle name="Normal 2" xfId="2" xr:uid="{74190FE3-3F32-468D-A380-D2A37B7C534A}"/>
    <cellStyle name="Normal 2 2" xfId="9" xr:uid="{54C0DA76-E840-48A3-8DB3-CE5A96855838}"/>
    <cellStyle name="Normal 2 2 2" xfId="8" xr:uid="{EAC4087B-42E7-4CEA-A032-4C7516217372}"/>
    <cellStyle name="Normal 2_CEBS 2009 38 Annex 1 (CP06rev2 FINREP templates)" xfId="10" xr:uid="{00240A78-A28D-49C9-B88F-107E394BD0F9}"/>
    <cellStyle name="Normal_20 OPR" xfId="17" xr:uid="{286BB1F7-AB38-49C4-AF1C-695FD95041C9}"/>
    <cellStyle name="optionalExposure" xfId="7" xr:uid="{71DB7E5D-7BFA-4C0B-9705-5B3218F71E22}"/>
    <cellStyle name="Prosent" xfId="14" builtinId="5"/>
  </cellStyles>
  <dxfs count="20">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_rels/drawing19.xml.rels><?xml version="1.0" encoding="UTF-8" standalone="yes"?>
<Relationships xmlns="http://schemas.openxmlformats.org/package/2006/relationships"><Relationship Id="rId1" Type="http://schemas.openxmlformats.org/officeDocument/2006/relationships/hyperlink" Target="#Contents!A1"/></Relationships>
</file>

<file path=xl/drawings/_rels/drawing20.xml.rels><?xml version="1.0" encoding="UTF-8" standalone="yes"?>
<Relationships xmlns="http://schemas.openxmlformats.org/package/2006/relationships"><Relationship Id="rId1" Type="http://schemas.openxmlformats.org/officeDocument/2006/relationships/hyperlink" Target="#Contents!A1"/></Relationships>
</file>

<file path=xl/drawings/_rels/drawing2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2.xml.rels><?xml version="1.0" encoding="UTF-8" standalone="yes"?>
<Relationships xmlns="http://schemas.openxmlformats.org/package/2006/relationships"><Relationship Id="rId1" Type="http://schemas.openxmlformats.org/officeDocument/2006/relationships/hyperlink" Target="#Contents!A1"/></Relationships>
</file>

<file path=xl/drawings/_rels/drawing23.xml.rels><?xml version="1.0" encoding="UTF-8" standalone="yes"?>
<Relationships xmlns="http://schemas.openxmlformats.org/package/2006/relationships"><Relationship Id="rId1" Type="http://schemas.openxmlformats.org/officeDocument/2006/relationships/hyperlink" Target="#Contents!A1"/></Relationships>
</file>

<file path=xl/drawings/_rels/drawing24.xml.rels><?xml version="1.0" encoding="UTF-8" standalone="yes"?>
<Relationships xmlns="http://schemas.openxmlformats.org/package/2006/relationships"><Relationship Id="rId1" Type="http://schemas.openxmlformats.org/officeDocument/2006/relationships/hyperlink" Target="#Contents!A1"/></Relationships>
</file>

<file path=xl/drawings/_rels/drawing25.xml.rels><?xml version="1.0" encoding="UTF-8" standalone="yes"?>
<Relationships xmlns="http://schemas.openxmlformats.org/package/2006/relationships"><Relationship Id="rId1" Type="http://schemas.openxmlformats.org/officeDocument/2006/relationships/hyperlink" Target="#Contents!A1"/></Relationships>
</file>

<file path=xl/drawings/_rels/drawing26.xml.rels><?xml version="1.0" encoding="UTF-8" standalone="yes"?>
<Relationships xmlns="http://schemas.openxmlformats.org/package/2006/relationships"><Relationship Id="rId1" Type="http://schemas.openxmlformats.org/officeDocument/2006/relationships/hyperlink" Target="#Contents!A1"/></Relationships>
</file>

<file path=xl/drawings/_rels/drawing27.xml.rels><?xml version="1.0" encoding="UTF-8" standalone="yes"?>
<Relationships xmlns="http://schemas.openxmlformats.org/package/2006/relationships"><Relationship Id="rId1" Type="http://schemas.openxmlformats.org/officeDocument/2006/relationships/hyperlink" Target="#Contents!A1"/></Relationships>
</file>

<file path=xl/drawings/_rels/drawing28.xml.rels><?xml version="1.0" encoding="UTF-8" standalone="yes"?>
<Relationships xmlns="http://schemas.openxmlformats.org/package/2006/relationships"><Relationship Id="rId1" Type="http://schemas.openxmlformats.org/officeDocument/2006/relationships/hyperlink" Target="#Contents!A1"/></Relationships>
</file>

<file path=xl/drawings/_rels/drawing29.xml.rels><?xml version="1.0" encoding="UTF-8" standalone="yes"?>
<Relationships xmlns="http://schemas.openxmlformats.org/package/2006/relationships"><Relationship Id="rId1" Type="http://schemas.openxmlformats.org/officeDocument/2006/relationships/hyperlink" Target="#Contents!A1"/></Relationships>
</file>

<file path=xl/drawings/_rels/drawing30.xml.rels><?xml version="1.0" encoding="UTF-8" standalone="yes"?>
<Relationships xmlns="http://schemas.openxmlformats.org/package/2006/relationships"><Relationship Id="rId1" Type="http://schemas.openxmlformats.org/officeDocument/2006/relationships/hyperlink" Target="#Contents!A1"/></Relationships>
</file>

<file path=xl/drawings/_rels/drawing31.xml.rels><?xml version="1.0" encoding="UTF-8" standalone="yes"?>
<Relationships xmlns="http://schemas.openxmlformats.org/package/2006/relationships"><Relationship Id="rId1" Type="http://schemas.openxmlformats.org/officeDocument/2006/relationships/hyperlink" Target="#Contents!A1"/></Relationships>
</file>

<file path=xl/drawings/_rels/drawing3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3.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editAs="oneCell">
    <xdr:from>
      <xdr:col>1</xdr:col>
      <xdr:colOff>1281482</xdr:colOff>
      <xdr:row>0</xdr:row>
      <xdr:rowOff>78848</xdr:rowOff>
    </xdr:from>
    <xdr:to>
      <xdr:col>1</xdr:col>
      <xdr:colOff>5237465</xdr:colOff>
      <xdr:row>0</xdr:row>
      <xdr:rowOff>1031135</xdr:rowOff>
    </xdr:to>
    <xdr:pic>
      <xdr:nvPicPr>
        <xdr:cNvPr id="2" name="Bilde 1">
          <a:extLst>
            <a:ext uri="{FF2B5EF4-FFF2-40B4-BE49-F238E27FC236}">
              <a16:creationId xmlns:a16="http://schemas.microsoft.com/office/drawing/2014/main" id="{13707801-BE13-4DAF-9949-9B029EE01A46}"/>
            </a:ext>
          </a:extLst>
        </xdr:cNvPr>
        <xdr:cNvPicPr>
          <a:picLocks noChangeAspect="1"/>
        </xdr:cNvPicPr>
      </xdr:nvPicPr>
      <xdr:blipFill>
        <a:blip xmlns:r="http://schemas.openxmlformats.org/officeDocument/2006/relationships" r:embed="rId1"/>
        <a:stretch>
          <a:fillRect/>
        </a:stretch>
      </xdr:blipFill>
      <xdr:spPr>
        <a:xfrm>
          <a:off x="2068247" y="78848"/>
          <a:ext cx="3963603" cy="95228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48169</xdr:colOff>
      <xdr:row>2</xdr:row>
      <xdr:rowOff>50347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C0F5BA44-F4C8-4702-ACD8-3584424B0F59}"/>
            </a:ext>
          </a:extLst>
        </xdr:cNvPr>
        <xdr:cNvSpPr/>
      </xdr:nvSpPr>
      <xdr:spPr>
        <a:xfrm>
          <a:off x="0" y="180975"/>
          <a:ext cx="84064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307249</xdr:colOff>
      <xdr:row>2</xdr:row>
      <xdr:rowOff>54157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095A64E2-8A08-4A74-AC82-2E3C6D4256FC}"/>
            </a:ext>
          </a:extLst>
        </xdr:cNvPr>
        <xdr:cNvSpPr/>
      </xdr:nvSpPr>
      <xdr:spPr>
        <a:xfrm>
          <a:off x="0" y="323850"/>
          <a:ext cx="84064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307249</xdr:colOff>
      <xdr:row>2</xdr:row>
      <xdr:rowOff>57967</xdr:rowOff>
    </xdr:to>
    <xdr:sp macro="" textlink="">
      <xdr:nvSpPr>
        <xdr:cNvPr id="3" name="Rektangel 2">
          <a:hlinkClick xmlns:r="http://schemas.openxmlformats.org/officeDocument/2006/relationships" r:id="rId1"/>
          <a:extLst>
            <a:ext uri="{FF2B5EF4-FFF2-40B4-BE49-F238E27FC236}">
              <a16:creationId xmlns:a16="http://schemas.microsoft.com/office/drawing/2014/main" id="{3672595C-35CD-4377-9058-6C2172BC6D1D}"/>
            </a:ext>
          </a:extLst>
        </xdr:cNvPr>
        <xdr:cNvSpPr/>
      </xdr:nvSpPr>
      <xdr:spPr>
        <a:xfrm>
          <a:off x="0" y="323850"/>
          <a:ext cx="840649" cy="23894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981075</xdr:colOff>
      <xdr:row>2</xdr:row>
      <xdr:rowOff>57150</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2A05D20B-0794-4EEF-BFC8-9871AC3B03B2}"/>
            </a:ext>
          </a:extLst>
        </xdr:cNvPr>
        <xdr:cNvSpPr/>
      </xdr:nvSpPr>
      <xdr:spPr>
        <a:xfrm>
          <a:off x="0" y="323850"/>
          <a:ext cx="981075" cy="238125"/>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602524</xdr:colOff>
      <xdr:row>2</xdr:row>
      <xdr:rowOff>54157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4D8B14CA-B99B-49F7-A686-999AC48392CA}"/>
            </a:ext>
          </a:extLst>
        </xdr:cNvPr>
        <xdr:cNvSpPr/>
      </xdr:nvSpPr>
      <xdr:spPr>
        <a:xfrm>
          <a:off x="0" y="323850"/>
          <a:ext cx="84064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307249</xdr:colOff>
      <xdr:row>2</xdr:row>
      <xdr:rowOff>54157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3C7104B0-970D-41AF-AD21-9AF3E30C6C59}"/>
            </a:ext>
          </a:extLst>
        </xdr:cNvPr>
        <xdr:cNvSpPr/>
      </xdr:nvSpPr>
      <xdr:spPr>
        <a:xfrm>
          <a:off x="0" y="323850"/>
          <a:ext cx="84064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307249</xdr:colOff>
      <xdr:row>2</xdr:row>
      <xdr:rowOff>54157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ADEB7AB8-397C-4D28-8C11-2CFF2520A637}"/>
            </a:ext>
          </a:extLst>
        </xdr:cNvPr>
        <xdr:cNvSpPr/>
      </xdr:nvSpPr>
      <xdr:spPr>
        <a:xfrm>
          <a:off x="0" y="323850"/>
          <a:ext cx="84064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831124</xdr:colOff>
      <xdr:row>2</xdr:row>
      <xdr:rowOff>57967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D20F819C-F46D-4C0D-9900-76369BC01A54}"/>
            </a:ext>
          </a:extLst>
        </xdr:cNvPr>
        <xdr:cNvSpPr/>
      </xdr:nvSpPr>
      <xdr:spPr>
        <a:xfrm>
          <a:off x="0" y="323850"/>
          <a:ext cx="831124" cy="23894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38644</xdr:colOff>
      <xdr:row>2</xdr:row>
      <xdr:rowOff>54157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E8250253-4E5C-4836-8969-889C9B55E620}"/>
            </a:ext>
          </a:extLst>
        </xdr:cNvPr>
        <xdr:cNvSpPr/>
      </xdr:nvSpPr>
      <xdr:spPr>
        <a:xfrm>
          <a:off x="0" y="323850"/>
          <a:ext cx="82921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38644</xdr:colOff>
      <xdr:row>2</xdr:row>
      <xdr:rowOff>54157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EB919573-E4AA-4CB0-BC7B-39B7D16ADDC2}"/>
            </a:ext>
          </a:extLst>
        </xdr:cNvPr>
        <xdr:cNvSpPr/>
      </xdr:nvSpPr>
      <xdr:spPr>
        <a:xfrm>
          <a:off x="0" y="323850"/>
          <a:ext cx="82921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307249</xdr:colOff>
      <xdr:row>2</xdr:row>
      <xdr:rowOff>54157</xdr:rowOff>
    </xdr:to>
    <xdr:sp macro="" textlink="">
      <xdr:nvSpPr>
        <xdr:cNvPr id="12" name="Rektangel 11">
          <a:hlinkClick xmlns:r="http://schemas.openxmlformats.org/officeDocument/2006/relationships" r:id="rId1"/>
          <a:extLst>
            <a:ext uri="{FF2B5EF4-FFF2-40B4-BE49-F238E27FC236}">
              <a16:creationId xmlns:a16="http://schemas.microsoft.com/office/drawing/2014/main" id="{6DD6B8CD-EB94-4F7F-BA48-202F83031CFC}"/>
            </a:ext>
          </a:extLst>
        </xdr:cNvPr>
        <xdr:cNvSpPr/>
      </xdr:nvSpPr>
      <xdr:spPr>
        <a:xfrm>
          <a:off x="0" y="323850"/>
          <a:ext cx="84064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164374</xdr:colOff>
      <xdr:row>2</xdr:row>
      <xdr:rowOff>57967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5BB6C365-E66D-48A9-8603-91C27F332B97}"/>
            </a:ext>
          </a:extLst>
        </xdr:cNvPr>
        <xdr:cNvSpPr/>
      </xdr:nvSpPr>
      <xdr:spPr>
        <a:xfrm>
          <a:off x="0" y="323850"/>
          <a:ext cx="831124" cy="23894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40549</xdr:colOff>
      <xdr:row>2</xdr:row>
      <xdr:rowOff>54157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B622B39D-0C98-4E69-8153-4A6709BFDC3E}"/>
            </a:ext>
          </a:extLst>
        </xdr:cNvPr>
        <xdr:cNvSpPr/>
      </xdr:nvSpPr>
      <xdr:spPr>
        <a:xfrm>
          <a:off x="0" y="323850"/>
          <a:ext cx="831124"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40549</xdr:colOff>
      <xdr:row>2</xdr:row>
      <xdr:rowOff>57967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E6370F0A-0615-4DED-80F3-BA185124D698}"/>
            </a:ext>
          </a:extLst>
        </xdr:cNvPr>
        <xdr:cNvSpPr/>
      </xdr:nvSpPr>
      <xdr:spPr>
        <a:xfrm>
          <a:off x="0" y="323850"/>
          <a:ext cx="831124" cy="23894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40549</xdr:colOff>
      <xdr:row>2</xdr:row>
      <xdr:rowOff>54157</xdr:rowOff>
    </xdr:to>
    <xdr:sp macro="" textlink="">
      <xdr:nvSpPr>
        <xdr:cNvPr id="3" name="Rektangel 2">
          <a:hlinkClick xmlns:r="http://schemas.openxmlformats.org/officeDocument/2006/relationships" r:id="rId1"/>
          <a:extLst>
            <a:ext uri="{FF2B5EF4-FFF2-40B4-BE49-F238E27FC236}">
              <a16:creationId xmlns:a16="http://schemas.microsoft.com/office/drawing/2014/main" id="{AADD2980-0C0C-4DA5-803E-244779ECC4F3}"/>
            </a:ext>
          </a:extLst>
        </xdr:cNvPr>
        <xdr:cNvSpPr/>
      </xdr:nvSpPr>
      <xdr:spPr>
        <a:xfrm>
          <a:off x="0" y="323850"/>
          <a:ext cx="831124"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53884</xdr:colOff>
      <xdr:row>2</xdr:row>
      <xdr:rowOff>57967</xdr:rowOff>
    </xdr:to>
    <xdr:sp macro="" textlink="">
      <xdr:nvSpPr>
        <xdr:cNvPr id="3" name="Rektangel 2">
          <a:hlinkClick xmlns:r="http://schemas.openxmlformats.org/officeDocument/2006/relationships" r:id="rId1"/>
          <a:extLst>
            <a:ext uri="{FF2B5EF4-FFF2-40B4-BE49-F238E27FC236}">
              <a16:creationId xmlns:a16="http://schemas.microsoft.com/office/drawing/2014/main" id="{EABFA198-46C9-45D8-88AA-AAD301C462C3}"/>
            </a:ext>
          </a:extLst>
        </xdr:cNvPr>
        <xdr:cNvSpPr/>
      </xdr:nvSpPr>
      <xdr:spPr>
        <a:xfrm>
          <a:off x="0" y="323850"/>
          <a:ext cx="844459" cy="23894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50074</xdr:colOff>
      <xdr:row>2</xdr:row>
      <xdr:rowOff>54157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03577B97-7F1C-4BCB-97E7-F8F105AC5524}"/>
            </a:ext>
          </a:extLst>
        </xdr:cNvPr>
        <xdr:cNvSpPr/>
      </xdr:nvSpPr>
      <xdr:spPr>
        <a:xfrm>
          <a:off x="0" y="323850"/>
          <a:ext cx="84064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297724</xdr:colOff>
      <xdr:row>2</xdr:row>
      <xdr:rowOff>54157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F07243C4-5724-4066-AC94-E94081EFD289}"/>
            </a:ext>
          </a:extLst>
        </xdr:cNvPr>
        <xdr:cNvSpPr/>
      </xdr:nvSpPr>
      <xdr:spPr>
        <a:xfrm>
          <a:off x="0" y="323850"/>
          <a:ext cx="84064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307249</xdr:colOff>
      <xdr:row>2</xdr:row>
      <xdr:rowOff>54157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0EA11144-1CCF-4816-8FC9-28F89D2FDBEE}"/>
            </a:ext>
          </a:extLst>
        </xdr:cNvPr>
        <xdr:cNvSpPr/>
      </xdr:nvSpPr>
      <xdr:spPr>
        <a:xfrm>
          <a:off x="0" y="323850"/>
          <a:ext cx="84064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40549</xdr:colOff>
      <xdr:row>2</xdr:row>
      <xdr:rowOff>54157</xdr:rowOff>
    </xdr:to>
    <xdr:sp macro="" textlink="">
      <xdr:nvSpPr>
        <xdr:cNvPr id="8" name="Rektangel 7">
          <a:hlinkClick xmlns:r="http://schemas.openxmlformats.org/officeDocument/2006/relationships" r:id="rId1"/>
          <a:extLst>
            <a:ext uri="{FF2B5EF4-FFF2-40B4-BE49-F238E27FC236}">
              <a16:creationId xmlns:a16="http://schemas.microsoft.com/office/drawing/2014/main" id="{352E35FB-59DF-42D9-96FD-B3CCE525AF5E}"/>
            </a:ext>
          </a:extLst>
        </xdr:cNvPr>
        <xdr:cNvSpPr/>
      </xdr:nvSpPr>
      <xdr:spPr>
        <a:xfrm>
          <a:off x="0" y="323850"/>
          <a:ext cx="831124"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69124</xdr:colOff>
      <xdr:row>2</xdr:row>
      <xdr:rowOff>57967</xdr:rowOff>
    </xdr:to>
    <xdr:sp macro="" textlink="">
      <xdr:nvSpPr>
        <xdr:cNvPr id="5" name="Rektangel 4">
          <a:hlinkClick xmlns:r="http://schemas.openxmlformats.org/officeDocument/2006/relationships" r:id="rId1"/>
          <a:extLst>
            <a:ext uri="{FF2B5EF4-FFF2-40B4-BE49-F238E27FC236}">
              <a16:creationId xmlns:a16="http://schemas.microsoft.com/office/drawing/2014/main" id="{7E14FC30-2EC7-4064-A8F5-9E0C964989E0}"/>
            </a:ext>
          </a:extLst>
        </xdr:cNvPr>
        <xdr:cNvSpPr/>
      </xdr:nvSpPr>
      <xdr:spPr>
        <a:xfrm>
          <a:off x="0" y="323850"/>
          <a:ext cx="859699" cy="23894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67219</xdr:colOff>
      <xdr:row>2</xdr:row>
      <xdr:rowOff>54157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94A68C49-5C0F-4B54-A32C-67D63A8363D2}"/>
            </a:ext>
          </a:extLst>
        </xdr:cNvPr>
        <xdr:cNvSpPr/>
      </xdr:nvSpPr>
      <xdr:spPr>
        <a:xfrm>
          <a:off x="0" y="323850"/>
          <a:ext cx="857794"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36739</xdr:colOff>
      <xdr:row>2</xdr:row>
      <xdr:rowOff>54157</xdr:rowOff>
    </xdr:to>
    <xdr:sp macro="" textlink="">
      <xdr:nvSpPr>
        <xdr:cNvPr id="3" name="Rektangel 2">
          <a:hlinkClick xmlns:r="http://schemas.openxmlformats.org/officeDocument/2006/relationships" r:id="rId1"/>
          <a:extLst>
            <a:ext uri="{FF2B5EF4-FFF2-40B4-BE49-F238E27FC236}">
              <a16:creationId xmlns:a16="http://schemas.microsoft.com/office/drawing/2014/main" id="{8958BA8F-3B3C-4BC4-9FFD-7FA5BD37E45B}"/>
            </a:ext>
          </a:extLst>
        </xdr:cNvPr>
        <xdr:cNvSpPr/>
      </xdr:nvSpPr>
      <xdr:spPr>
        <a:xfrm>
          <a:off x="0" y="323850"/>
          <a:ext cx="827314"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36739</xdr:colOff>
      <xdr:row>2</xdr:row>
      <xdr:rowOff>57967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3049BB48-44B9-4E06-9D4B-6CDBADD936D9}"/>
            </a:ext>
          </a:extLst>
        </xdr:cNvPr>
        <xdr:cNvSpPr/>
      </xdr:nvSpPr>
      <xdr:spPr>
        <a:xfrm>
          <a:off x="0" y="323850"/>
          <a:ext cx="827314" cy="23894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40549</xdr:colOff>
      <xdr:row>2</xdr:row>
      <xdr:rowOff>57967</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9FF6335C-4728-4C6D-AC23-369DBBE02E87}"/>
            </a:ext>
          </a:extLst>
        </xdr:cNvPr>
        <xdr:cNvSpPr/>
      </xdr:nvSpPr>
      <xdr:spPr>
        <a:xfrm>
          <a:off x="0" y="266700"/>
          <a:ext cx="831124" cy="23894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40549</xdr:colOff>
      <xdr:row>2</xdr:row>
      <xdr:rowOff>54157</xdr:rowOff>
    </xdr:to>
    <xdr:sp macro="" textlink="">
      <xdr:nvSpPr>
        <xdr:cNvPr id="3" name="Rektangel 2">
          <a:hlinkClick xmlns:r="http://schemas.openxmlformats.org/officeDocument/2006/relationships" r:id="rId1"/>
          <a:extLst>
            <a:ext uri="{FF2B5EF4-FFF2-40B4-BE49-F238E27FC236}">
              <a16:creationId xmlns:a16="http://schemas.microsoft.com/office/drawing/2014/main" id="{39E8F213-6122-4085-AFA6-D0E199684B5A}"/>
            </a:ext>
          </a:extLst>
        </xdr:cNvPr>
        <xdr:cNvSpPr/>
      </xdr:nvSpPr>
      <xdr:spPr>
        <a:xfrm>
          <a:off x="0" y="323850"/>
          <a:ext cx="831124"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307249</xdr:colOff>
      <xdr:row>2</xdr:row>
      <xdr:rowOff>44632</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84CB75B3-D5F3-4565-8A98-A89772C4F77A}"/>
            </a:ext>
          </a:extLst>
        </xdr:cNvPr>
        <xdr:cNvSpPr/>
      </xdr:nvSpPr>
      <xdr:spPr>
        <a:xfrm>
          <a:off x="0" y="323850"/>
          <a:ext cx="84064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307249</xdr:colOff>
      <xdr:row>2</xdr:row>
      <xdr:rowOff>6532</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933B16CC-A74D-45ED-B310-6DDD9F8A0E8A}"/>
            </a:ext>
          </a:extLst>
        </xdr:cNvPr>
        <xdr:cNvSpPr/>
      </xdr:nvSpPr>
      <xdr:spPr>
        <a:xfrm>
          <a:off x="0" y="323850"/>
          <a:ext cx="84064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40549</xdr:colOff>
      <xdr:row>2</xdr:row>
      <xdr:rowOff>56062</xdr:rowOff>
    </xdr:to>
    <xdr:sp macro="" textlink="">
      <xdr:nvSpPr>
        <xdr:cNvPr id="5" name="Rektangel 4">
          <a:hlinkClick xmlns:r="http://schemas.openxmlformats.org/officeDocument/2006/relationships" r:id="rId1"/>
          <a:extLst>
            <a:ext uri="{FF2B5EF4-FFF2-40B4-BE49-F238E27FC236}">
              <a16:creationId xmlns:a16="http://schemas.microsoft.com/office/drawing/2014/main" id="{DCBCDA2C-661F-4202-A736-BDB2CB2A3223}"/>
            </a:ext>
          </a:extLst>
        </xdr:cNvPr>
        <xdr:cNvSpPr/>
      </xdr:nvSpPr>
      <xdr:spPr>
        <a:xfrm>
          <a:off x="0" y="323850"/>
          <a:ext cx="831124" cy="237037"/>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307249</xdr:colOff>
      <xdr:row>2</xdr:row>
      <xdr:rowOff>44632</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2B4C21CF-EA13-4CE2-AAE9-763D679A0AE7}"/>
            </a:ext>
          </a:extLst>
        </xdr:cNvPr>
        <xdr:cNvSpPr/>
      </xdr:nvSpPr>
      <xdr:spPr>
        <a:xfrm>
          <a:off x="0" y="323850"/>
          <a:ext cx="831124" cy="237037"/>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twoCellAnchor>
    <xdr:from>
      <xdr:col>0</xdr:col>
      <xdr:colOff>0</xdr:colOff>
      <xdr:row>1</xdr:row>
      <xdr:rowOff>0</xdr:rowOff>
    </xdr:from>
    <xdr:to>
      <xdr:col>1</xdr:col>
      <xdr:colOff>307249</xdr:colOff>
      <xdr:row>2</xdr:row>
      <xdr:rowOff>44632</xdr:rowOff>
    </xdr:to>
    <xdr:sp macro="" textlink="">
      <xdr:nvSpPr>
        <xdr:cNvPr id="3" name="Rektangel 2">
          <a:hlinkClick xmlns:r="http://schemas.openxmlformats.org/officeDocument/2006/relationships" r:id="rId1"/>
          <a:extLst>
            <a:ext uri="{FF2B5EF4-FFF2-40B4-BE49-F238E27FC236}">
              <a16:creationId xmlns:a16="http://schemas.microsoft.com/office/drawing/2014/main" id="{433E84CC-DC42-4AA8-ABCA-F054B66CDB31}"/>
            </a:ext>
          </a:extLst>
        </xdr:cNvPr>
        <xdr:cNvSpPr/>
      </xdr:nvSpPr>
      <xdr:spPr>
        <a:xfrm>
          <a:off x="0" y="333375"/>
          <a:ext cx="82159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307249</xdr:colOff>
      <xdr:row>2</xdr:row>
      <xdr:rowOff>44632</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1CCA5961-48F6-49B9-BD99-3AC82E81A743}"/>
            </a:ext>
          </a:extLst>
        </xdr:cNvPr>
        <xdr:cNvSpPr/>
      </xdr:nvSpPr>
      <xdr:spPr>
        <a:xfrm>
          <a:off x="0" y="323850"/>
          <a:ext cx="831124" cy="237037"/>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twoCellAnchor>
    <xdr:from>
      <xdr:col>0</xdr:col>
      <xdr:colOff>0</xdr:colOff>
      <xdr:row>1</xdr:row>
      <xdr:rowOff>0</xdr:rowOff>
    </xdr:from>
    <xdr:to>
      <xdr:col>1</xdr:col>
      <xdr:colOff>307249</xdr:colOff>
      <xdr:row>2</xdr:row>
      <xdr:rowOff>44632</xdr:rowOff>
    </xdr:to>
    <xdr:sp macro="" textlink="">
      <xdr:nvSpPr>
        <xdr:cNvPr id="3" name="Rektangel 2">
          <a:hlinkClick xmlns:r="http://schemas.openxmlformats.org/officeDocument/2006/relationships" r:id="rId1"/>
          <a:extLst>
            <a:ext uri="{FF2B5EF4-FFF2-40B4-BE49-F238E27FC236}">
              <a16:creationId xmlns:a16="http://schemas.microsoft.com/office/drawing/2014/main" id="{BA9877C9-630A-4A1B-B9AC-3EAAFC686167}"/>
            </a:ext>
          </a:extLst>
        </xdr:cNvPr>
        <xdr:cNvSpPr/>
      </xdr:nvSpPr>
      <xdr:spPr>
        <a:xfrm>
          <a:off x="0" y="333375"/>
          <a:ext cx="82159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307249</xdr:colOff>
      <xdr:row>2</xdr:row>
      <xdr:rowOff>44632</xdr:rowOff>
    </xdr:to>
    <xdr:sp macro="" textlink="">
      <xdr:nvSpPr>
        <xdr:cNvPr id="2" name="Rektangel 1">
          <a:hlinkClick xmlns:r="http://schemas.openxmlformats.org/officeDocument/2006/relationships" r:id="rId1"/>
          <a:extLst>
            <a:ext uri="{FF2B5EF4-FFF2-40B4-BE49-F238E27FC236}">
              <a16:creationId xmlns:a16="http://schemas.microsoft.com/office/drawing/2014/main" id="{88B6792D-2D1B-4643-81EC-7F715AA81BFA}"/>
            </a:ext>
          </a:extLst>
        </xdr:cNvPr>
        <xdr:cNvSpPr/>
      </xdr:nvSpPr>
      <xdr:spPr>
        <a:xfrm>
          <a:off x="0" y="323850"/>
          <a:ext cx="831124" cy="237037"/>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twoCellAnchor>
    <xdr:from>
      <xdr:col>0</xdr:col>
      <xdr:colOff>0</xdr:colOff>
      <xdr:row>1</xdr:row>
      <xdr:rowOff>0</xdr:rowOff>
    </xdr:from>
    <xdr:to>
      <xdr:col>1</xdr:col>
      <xdr:colOff>307249</xdr:colOff>
      <xdr:row>2</xdr:row>
      <xdr:rowOff>44632</xdr:rowOff>
    </xdr:to>
    <xdr:sp macro="" textlink="">
      <xdr:nvSpPr>
        <xdr:cNvPr id="3" name="Rektangel 2">
          <a:hlinkClick xmlns:r="http://schemas.openxmlformats.org/officeDocument/2006/relationships" r:id="rId1"/>
          <a:extLst>
            <a:ext uri="{FF2B5EF4-FFF2-40B4-BE49-F238E27FC236}">
              <a16:creationId xmlns:a16="http://schemas.microsoft.com/office/drawing/2014/main" id="{CE4E7CF6-E8AD-401F-989B-074B27995259}"/>
            </a:ext>
          </a:extLst>
        </xdr:cNvPr>
        <xdr:cNvSpPr/>
      </xdr:nvSpPr>
      <xdr:spPr>
        <a:xfrm>
          <a:off x="0" y="333375"/>
          <a:ext cx="821599" cy="235132"/>
        </a:xfrm>
        <a:prstGeom prst="rect">
          <a:avLst/>
        </a:prstGeom>
        <a:solidFill>
          <a:srgbClr val="002060"/>
        </a:solidFill>
        <a:ln w="12700" cap="flat" cmpd="sng" algn="ctr">
          <a:solidFill>
            <a:srgbClr val="00206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rPr>
            <a:t>Contents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nb-NO"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hyperlink" Target="https://www.sor.no/globalassets/financial-reporting/noteringsprospekt-sparebanken-sor.pdf" TargetMode="External"/><Relationship Id="rId2" Type="http://schemas.openxmlformats.org/officeDocument/2006/relationships/hyperlink" Target="https://www.sor.no/felles/om-sparebanken-sor/investor/obligasjonslan/" TargetMode="External"/><Relationship Id="rId1" Type="http://schemas.openxmlformats.org/officeDocument/2006/relationships/hyperlink" Target="https://www.sor.no/felles/om-sparebanken-sor/investor/obligasjonslan/" TargetMode="External"/><Relationship Id="rId4"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8.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9.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0.bin"/></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1.bin"/></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12.bin"/></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13.bin"/></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26.xml"/></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14.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15.bin"/></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29.xml"/></Relationships>
</file>

<file path=xl/worksheets/_rels/sheet30.xml.rels><?xml version="1.0" encoding="UTF-8" standalone="yes"?>
<Relationships xmlns="http://schemas.openxmlformats.org/package/2006/relationships"><Relationship Id="rId1" Type="http://schemas.openxmlformats.org/officeDocument/2006/relationships/drawing" Target="../drawings/drawing30.xml"/></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16.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17.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BEB603-F378-4EA6-AC0A-31037CBC711E}">
  <sheetPr>
    <pageSetUpPr fitToPage="1"/>
  </sheetPr>
  <dimension ref="A1:E176"/>
  <sheetViews>
    <sheetView showGridLines="0" tabSelected="1" zoomScale="90" zoomScaleNormal="90" workbookViewId="0"/>
  </sheetViews>
  <sheetFormatPr baseColWidth="10" defaultColWidth="11.5546875" defaultRowHeight="14.4"/>
  <cols>
    <col min="1" max="1" width="11.5546875" style="49"/>
    <col min="2" max="2" width="145.6640625" style="98" customWidth="1"/>
    <col min="3" max="4" width="23.88671875" style="98" customWidth="1"/>
    <col min="5" max="5" width="33.5546875" style="298" customWidth="1"/>
    <col min="6" max="16384" width="11.5546875" style="98"/>
  </cols>
  <sheetData>
    <row r="1" spans="1:5" ht="87" customHeight="1">
      <c r="A1" s="143"/>
      <c r="B1" s="144"/>
      <c r="E1" s="98"/>
    </row>
    <row r="2" spans="1:5" ht="42.6" customHeight="1">
      <c r="A2" s="488" t="s">
        <v>396</v>
      </c>
      <c r="B2" s="488"/>
      <c r="C2" s="488"/>
    </row>
    <row r="3" spans="1:5" ht="16.2" customHeight="1">
      <c r="A3" s="143"/>
      <c r="B3" s="144"/>
      <c r="C3" s="188"/>
      <c r="D3" s="188" t="s">
        <v>1132</v>
      </c>
      <c r="E3" s="299"/>
    </row>
    <row r="4" spans="1:5">
      <c r="A4" s="141" t="s">
        <v>941</v>
      </c>
      <c r="B4" s="142" t="s">
        <v>208</v>
      </c>
      <c r="C4" s="145" t="s">
        <v>830</v>
      </c>
      <c r="D4" s="145" t="s">
        <v>206</v>
      </c>
      <c r="E4" s="300" t="s">
        <v>876</v>
      </c>
    </row>
    <row r="5" spans="1:5">
      <c r="A5" s="482" t="s">
        <v>873</v>
      </c>
      <c r="B5" s="483"/>
      <c r="C5" s="308"/>
      <c r="D5" s="308"/>
      <c r="E5" s="486"/>
    </row>
    <row r="6" spans="1:5">
      <c r="A6" s="484"/>
      <c r="B6" s="485"/>
      <c r="C6" s="308"/>
      <c r="D6" s="308"/>
      <c r="E6" s="487"/>
    </row>
    <row r="7" spans="1:5">
      <c r="A7" s="140">
        <v>1</v>
      </c>
      <c r="B7" s="84" t="s">
        <v>874</v>
      </c>
      <c r="C7" s="214" t="s">
        <v>875</v>
      </c>
      <c r="D7" s="214" t="s">
        <v>537</v>
      </c>
      <c r="E7" s="301"/>
    </row>
    <row r="8" spans="1:5">
      <c r="A8" s="51">
        <v>2</v>
      </c>
      <c r="B8" s="50" t="s">
        <v>879</v>
      </c>
      <c r="C8" s="214" t="s">
        <v>878</v>
      </c>
      <c r="D8" s="146" t="s">
        <v>207</v>
      </c>
      <c r="E8" s="302"/>
    </row>
    <row r="9" spans="1:5">
      <c r="A9" s="297">
        <v>3</v>
      </c>
      <c r="B9" s="79" t="s">
        <v>883</v>
      </c>
      <c r="C9" s="214" t="s">
        <v>880</v>
      </c>
      <c r="D9" s="146" t="s">
        <v>881</v>
      </c>
      <c r="E9" s="303" t="s">
        <v>18</v>
      </c>
    </row>
    <row r="10" spans="1:5">
      <c r="A10" s="297">
        <v>4</v>
      </c>
      <c r="B10" s="79" t="s">
        <v>884</v>
      </c>
      <c r="C10" s="214" t="s">
        <v>882</v>
      </c>
      <c r="D10" s="146" t="s">
        <v>881</v>
      </c>
      <c r="E10" s="303" t="s">
        <v>18</v>
      </c>
    </row>
    <row r="11" spans="1:5">
      <c r="A11" s="482" t="s">
        <v>885</v>
      </c>
      <c r="B11" s="483"/>
      <c r="C11" s="308"/>
      <c r="D11" s="308"/>
      <c r="E11" s="486"/>
    </row>
    <row r="12" spans="1:5">
      <c r="A12" s="484"/>
      <c r="B12" s="485"/>
      <c r="C12" s="308"/>
      <c r="D12" s="308"/>
      <c r="E12" s="487"/>
    </row>
    <row r="13" spans="1:5">
      <c r="A13" s="297">
        <v>5</v>
      </c>
      <c r="B13" s="283" t="s">
        <v>887</v>
      </c>
      <c r="C13" s="214" t="s">
        <v>886</v>
      </c>
      <c r="D13" s="146" t="s">
        <v>207</v>
      </c>
      <c r="E13" s="301" t="s">
        <v>1085</v>
      </c>
    </row>
    <row r="14" spans="1:5">
      <c r="A14" s="297">
        <v>6</v>
      </c>
      <c r="B14" s="283" t="s">
        <v>995</v>
      </c>
      <c r="C14" s="214" t="s">
        <v>888</v>
      </c>
      <c r="D14" s="146" t="s">
        <v>207</v>
      </c>
      <c r="E14" s="301" t="s">
        <v>1085</v>
      </c>
    </row>
    <row r="15" spans="1:5">
      <c r="A15" s="297">
        <v>7</v>
      </c>
      <c r="B15" s="84" t="s">
        <v>889</v>
      </c>
      <c r="C15" s="214" t="s">
        <v>890</v>
      </c>
      <c r="D15" s="146" t="s">
        <v>207</v>
      </c>
      <c r="E15" s="301" t="s">
        <v>1085</v>
      </c>
    </row>
    <row r="16" spans="1:5">
      <c r="A16" s="297">
        <v>8</v>
      </c>
      <c r="B16" s="84" t="s">
        <v>892</v>
      </c>
      <c r="C16" s="214" t="s">
        <v>891</v>
      </c>
      <c r="D16" s="214" t="s">
        <v>207</v>
      </c>
      <c r="E16" s="301" t="s">
        <v>18</v>
      </c>
    </row>
    <row r="17" spans="1:5">
      <c r="A17" s="482" t="s">
        <v>893</v>
      </c>
      <c r="B17" s="483"/>
      <c r="C17" s="308"/>
      <c r="D17" s="308"/>
      <c r="E17" s="486"/>
    </row>
    <row r="18" spans="1:5">
      <c r="A18" s="484"/>
      <c r="B18" s="485"/>
      <c r="C18" s="308"/>
      <c r="D18" s="308"/>
      <c r="E18" s="487"/>
    </row>
    <row r="19" spans="1:5">
      <c r="A19" s="51">
        <v>9</v>
      </c>
      <c r="B19" s="79" t="s">
        <v>895</v>
      </c>
      <c r="C19" s="214" t="s">
        <v>894</v>
      </c>
      <c r="D19" s="146" t="s">
        <v>207</v>
      </c>
      <c r="E19" s="302"/>
    </row>
    <row r="20" spans="1:5">
      <c r="A20" s="140">
        <v>10</v>
      </c>
      <c r="B20" s="84" t="s">
        <v>897</v>
      </c>
      <c r="C20" s="214" t="s">
        <v>896</v>
      </c>
      <c r="D20" s="146" t="s">
        <v>207</v>
      </c>
      <c r="E20" s="301"/>
    </row>
    <row r="21" spans="1:5">
      <c r="A21" s="51">
        <v>11</v>
      </c>
      <c r="B21" s="84" t="s">
        <v>899</v>
      </c>
      <c r="C21" s="214" t="s">
        <v>898</v>
      </c>
      <c r="D21" s="146" t="s">
        <v>207</v>
      </c>
      <c r="E21" s="301"/>
    </row>
    <row r="22" spans="1:5">
      <c r="A22" s="482" t="s">
        <v>900</v>
      </c>
      <c r="B22" s="483"/>
      <c r="C22" s="308"/>
      <c r="D22" s="308"/>
      <c r="E22" s="486"/>
    </row>
    <row r="23" spans="1:5">
      <c r="A23" s="484"/>
      <c r="B23" s="485"/>
      <c r="C23" s="308"/>
      <c r="D23" s="308"/>
      <c r="E23" s="487"/>
    </row>
    <row r="24" spans="1:5">
      <c r="A24" s="51">
        <v>12</v>
      </c>
      <c r="B24" s="80" t="s">
        <v>903</v>
      </c>
      <c r="C24" s="146" t="s">
        <v>901</v>
      </c>
      <c r="D24" s="146" t="s">
        <v>207</v>
      </c>
      <c r="E24" s="303"/>
    </row>
    <row r="25" spans="1:5">
      <c r="A25" s="51">
        <v>13</v>
      </c>
      <c r="B25" s="79" t="s">
        <v>904</v>
      </c>
      <c r="C25" s="146" t="s">
        <v>902</v>
      </c>
      <c r="D25" s="146" t="s">
        <v>207</v>
      </c>
      <c r="E25" s="303"/>
    </row>
    <row r="26" spans="1:5">
      <c r="A26" s="482" t="s">
        <v>905</v>
      </c>
      <c r="B26" s="483"/>
      <c r="C26" s="308"/>
      <c r="D26" s="308"/>
      <c r="E26" s="486"/>
    </row>
    <row r="27" spans="1:5">
      <c r="A27" s="484"/>
      <c r="B27" s="485"/>
      <c r="C27" s="308"/>
      <c r="D27" s="308"/>
      <c r="E27" s="487"/>
    </row>
    <row r="28" spans="1:5">
      <c r="A28" s="51">
        <v>14</v>
      </c>
      <c r="B28" s="84" t="s">
        <v>906</v>
      </c>
      <c r="C28" s="214" t="s">
        <v>538</v>
      </c>
      <c r="D28" s="146" t="s">
        <v>207</v>
      </c>
      <c r="E28" s="301"/>
    </row>
    <row r="29" spans="1:5">
      <c r="A29" s="51">
        <v>15</v>
      </c>
      <c r="B29" s="84" t="s">
        <v>907</v>
      </c>
      <c r="C29" s="214" t="s">
        <v>539</v>
      </c>
      <c r="D29" s="146" t="s">
        <v>207</v>
      </c>
      <c r="E29" s="301"/>
    </row>
    <row r="30" spans="1:5">
      <c r="A30" s="51">
        <v>16</v>
      </c>
      <c r="B30" s="84" t="s">
        <v>908</v>
      </c>
      <c r="C30" s="214" t="s">
        <v>540</v>
      </c>
      <c r="D30" s="146" t="s">
        <v>207</v>
      </c>
      <c r="E30" s="301"/>
    </row>
    <row r="31" spans="1:5">
      <c r="A31" s="482" t="s">
        <v>909</v>
      </c>
      <c r="B31" s="483"/>
      <c r="C31" s="308"/>
      <c r="D31" s="308"/>
      <c r="E31" s="486"/>
    </row>
    <row r="32" spans="1:5">
      <c r="A32" s="484"/>
      <c r="B32" s="485"/>
      <c r="C32" s="308"/>
      <c r="D32" s="308"/>
      <c r="E32" s="487"/>
    </row>
    <row r="33" spans="1:5">
      <c r="A33" s="51">
        <v>17</v>
      </c>
      <c r="B33" s="79" t="s">
        <v>910</v>
      </c>
      <c r="C33" s="214" t="s">
        <v>911</v>
      </c>
      <c r="D33" s="146" t="s">
        <v>207</v>
      </c>
      <c r="E33" s="302"/>
    </row>
    <row r="34" spans="1:5">
      <c r="A34" s="51">
        <v>18</v>
      </c>
      <c r="B34" s="84" t="s">
        <v>912</v>
      </c>
      <c r="C34" s="214" t="s">
        <v>913</v>
      </c>
      <c r="D34" s="146" t="s">
        <v>207</v>
      </c>
      <c r="E34" s="301"/>
    </row>
    <row r="35" spans="1:5">
      <c r="A35" s="482" t="s">
        <v>914</v>
      </c>
      <c r="B35" s="483"/>
      <c r="C35" s="308"/>
      <c r="D35" s="308"/>
      <c r="E35" s="486"/>
    </row>
    <row r="36" spans="1:5">
      <c r="A36" s="484"/>
      <c r="B36" s="485"/>
      <c r="C36" s="308"/>
      <c r="D36" s="308"/>
      <c r="E36" s="487"/>
    </row>
    <row r="37" spans="1:5">
      <c r="A37" s="140">
        <v>19</v>
      </c>
      <c r="B37" s="84" t="s">
        <v>917</v>
      </c>
      <c r="C37" s="214" t="s">
        <v>915</v>
      </c>
      <c r="D37" s="146" t="s">
        <v>207</v>
      </c>
      <c r="E37" s="301"/>
    </row>
    <row r="38" spans="1:5">
      <c r="A38" s="297">
        <v>20</v>
      </c>
      <c r="B38" s="84" t="s">
        <v>920</v>
      </c>
      <c r="C38" s="214" t="s">
        <v>919</v>
      </c>
      <c r="D38" s="146" t="s">
        <v>207</v>
      </c>
      <c r="E38" s="301" t="s">
        <v>1085</v>
      </c>
    </row>
    <row r="39" spans="1:5">
      <c r="A39" s="51">
        <v>21</v>
      </c>
      <c r="B39" s="84" t="s">
        <v>918</v>
      </c>
      <c r="C39" s="214" t="s">
        <v>916</v>
      </c>
      <c r="D39" s="146" t="s">
        <v>207</v>
      </c>
      <c r="E39" s="303"/>
    </row>
    <row r="40" spans="1:5">
      <c r="A40" s="297">
        <v>22</v>
      </c>
      <c r="B40" s="84" t="s">
        <v>923</v>
      </c>
      <c r="C40" s="214" t="s">
        <v>922</v>
      </c>
      <c r="D40" s="146" t="s">
        <v>207</v>
      </c>
      <c r="E40" s="303" t="s">
        <v>18</v>
      </c>
    </row>
    <row r="41" spans="1:5">
      <c r="A41" s="140">
        <v>23</v>
      </c>
      <c r="B41" s="84" t="s">
        <v>925</v>
      </c>
      <c r="C41" s="214" t="s">
        <v>926</v>
      </c>
      <c r="D41" s="146" t="s">
        <v>207</v>
      </c>
      <c r="E41" s="301"/>
    </row>
    <row r="42" spans="1:5">
      <c r="A42" s="297">
        <v>24</v>
      </c>
      <c r="B42" s="84" t="s">
        <v>927</v>
      </c>
      <c r="C42" s="214" t="s">
        <v>928</v>
      </c>
      <c r="D42" s="146" t="s">
        <v>207</v>
      </c>
      <c r="E42" s="303" t="s">
        <v>18</v>
      </c>
    </row>
    <row r="43" spans="1:5">
      <c r="A43" s="140">
        <v>25</v>
      </c>
      <c r="B43" s="84" t="s">
        <v>930</v>
      </c>
      <c r="C43" s="214" t="s">
        <v>929</v>
      </c>
      <c r="D43" s="146" t="s">
        <v>207</v>
      </c>
      <c r="E43" s="301"/>
    </row>
    <row r="44" spans="1:5">
      <c r="A44" s="297">
        <v>26</v>
      </c>
      <c r="B44" s="84" t="s">
        <v>932</v>
      </c>
      <c r="C44" s="214" t="s">
        <v>931</v>
      </c>
      <c r="D44" s="146" t="s">
        <v>207</v>
      </c>
      <c r="E44" s="303" t="s">
        <v>18</v>
      </c>
    </row>
    <row r="45" spans="1:5">
      <c r="A45" s="140">
        <v>27</v>
      </c>
      <c r="B45" s="84" t="s">
        <v>934</v>
      </c>
      <c r="C45" s="214" t="s">
        <v>933</v>
      </c>
      <c r="D45" s="146" t="s">
        <v>207</v>
      </c>
      <c r="E45" s="301"/>
    </row>
    <row r="46" spans="1:5">
      <c r="A46" s="297">
        <v>28</v>
      </c>
      <c r="B46" s="84" t="s">
        <v>938</v>
      </c>
      <c r="C46" s="214" t="s">
        <v>935</v>
      </c>
      <c r="D46" s="146" t="s">
        <v>207</v>
      </c>
      <c r="E46" s="303" t="s">
        <v>18</v>
      </c>
    </row>
    <row r="47" spans="1:5">
      <c r="A47" s="297">
        <v>29</v>
      </c>
      <c r="B47" s="84" t="s">
        <v>939</v>
      </c>
      <c r="C47" s="214" t="s">
        <v>936</v>
      </c>
      <c r="D47" s="146" t="s">
        <v>207</v>
      </c>
      <c r="E47" s="303" t="s">
        <v>18</v>
      </c>
    </row>
    <row r="48" spans="1:5">
      <c r="A48" s="297">
        <v>30</v>
      </c>
      <c r="B48" s="84" t="s">
        <v>940</v>
      </c>
      <c r="C48" s="214" t="s">
        <v>937</v>
      </c>
      <c r="D48" s="146" t="s">
        <v>207</v>
      </c>
      <c r="E48" s="303" t="s">
        <v>18</v>
      </c>
    </row>
    <row r="49" spans="1:5">
      <c r="A49" s="482" t="s">
        <v>945</v>
      </c>
      <c r="B49" s="483"/>
      <c r="C49" s="308"/>
      <c r="D49" s="308"/>
      <c r="E49" s="486"/>
    </row>
    <row r="50" spans="1:5">
      <c r="A50" s="484"/>
      <c r="B50" s="485"/>
      <c r="C50" s="308"/>
      <c r="D50" s="308"/>
      <c r="E50" s="487"/>
    </row>
    <row r="51" spans="1:5">
      <c r="A51" s="297">
        <v>31</v>
      </c>
      <c r="B51" s="84" t="s">
        <v>943</v>
      </c>
      <c r="C51" s="214" t="s">
        <v>942</v>
      </c>
      <c r="D51" s="146" t="s">
        <v>207</v>
      </c>
      <c r="E51" s="303" t="s">
        <v>18</v>
      </c>
    </row>
    <row r="52" spans="1:5">
      <c r="A52" s="297">
        <v>32</v>
      </c>
      <c r="B52" s="84" t="s">
        <v>944</v>
      </c>
      <c r="C52" s="214" t="s">
        <v>921</v>
      </c>
      <c r="D52" s="146" t="s">
        <v>207</v>
      </c>
      <c r="E52" s="303" t="s">
        <v>18</v>
      </c>
    </row>
    <row r="53" spans="1:5">
      <c r="A53" s="482" t="s">
        <v>914</v>
      </c>
      <c r="B53" s="483"/>
      <c r="C53" s="308"/>
      <c r="D53" s="308"/>
      <c r="E53" s="486"/>
    </row>
    <row r="54" spans="1:5">
      <c r="A54" s="484"/>
      <c r="B54" s="485"/>
      <c r="C54" s="308"/>
      <c r="D54" s="308"/>
      <c r="E54" s="487"/>
    </row>
    <row r="55" spans="1:5">
      <c r="A55" s="51">
        <v>33</v>
      </c>
      <c r="B55" s="79" t="s">
        <v>947</v>
      </c>
      <c r="C55" s="214" t="s">
        <v>924</v>
      </c>
      <c r="D55" s="146" t="s">
        <v>207</v>
      </c>
      <c r="E55" s="302"/>
    </row>
    <row r="56" spans="1:5">
      <c r="A56" s="51">
        <v>34</v>
      </c>
      <c r="B56" s="79" t="s">
        <v>948</v>
      </c>
      <c r="C56" s="214" t="s">
        <v>946</v>
      </c>
      <c r="D56" s="146" t="s">
        <v>207</v>
      </c>
      <c r="E56" s="302"/>
    </row>
    <row r="57" spans="1:5">
      <c r="A57" s="482" t="s">
        <v>949</v>
      </c>
      <c r="B57" s="483"/>
      <c r="C57" s="308"/>
      <c r="D57" s="308"/>
      <c r="E57" s="486"/>
    </row>
    <row r="58" spans="1:5">
      <c r="A58" s="484"/>
      <c r="B58" s="485"/>
      <c r="C58" s="308"/>
      <c r="D58" s="308"/>
      <c r="E58" s="487"/>
    </row>
    <row r="59" spans="1:5">
      <c r="A59" s="297">
        <v>35</v>
      </c>
      <c r="B59" s="79" t="s">
        <v>950</v>
      </c>
      <c r="C59" s="146" t="s">
        <v>957</v>
      </c>
      <c r="D59" s="146" t="s">
        <v>207</v>
      </c>
      <c r="E59" s="303" t="s">
        <v>18</v>
      </c>
    </row>
    <row r="60" spans="1:5">
      <c r="A60" s="297">
        <v>36</v>
      </c>
      <c r="B60" s="81" t="s">
        <v>951</v>
      </c>
      <c r="C60" s="146" t="s">
        <v>958</v>
      </c>
      <c r="D60" s="146" t="s">
        <v>207</v>
      </c>
      <c r="E60" s="303" t="s">
        <v>18</v>
      </c>
    </row>
    <row r="61" spans="1:5">
      <c r="A61" s="297">
        <v>37</v>
      </c>
      <c r="B61" s="81" t="s">
        <v>952</v>
      </c>
      <c r="C61" s="146" t="s">
        <v>959</v>
      </c>
      <c r="D61" s="146" t="s">
        <v>207</v>
      </c>
      <c r="E61" s="303" t="s">
        <v>18</v>
      </c>
    </row>
    <row r="62" spans="1:5">
      <c r="A62" s="297">
        <v>38</v>
      </c>
      <c r="B62" s="82" t="s">
        <v>953</v>
      </c>
      <c r="C62" s="146" t="s">
        <v>960</v>
      </c>
      <c r="D62" s="146" t="s">
        <v>207</v>
      </c>
      <c r="E62" s="303" t="s">
        <v>18</v>
      </c>
    </row>
    <row r="63" spans="1:5">
      <c r="A63" s="297">
        <v>39</v>
      </c>
      <c r="B63" s="50" t="s">
        <v>954</v>
      </c>
      <c r="C63" s="146" t="s">
        <v>961</v>
      </c>
      <c r="D63" s="146" t="s">
        <v>207</v>
      </c>
      <c r="E63" s="303" t="s">
        <v>18</v>
      </c>
    </row>
    <row r="64" spans="1:5">
      <c r="A64" s="297">
        <v>40</v>
      </c>
      <c r="B64" s="83" t="s">
        <v>955</v>
      </c>
      <c r="C64" s="146" t="s">
        <v>962</v>
      </c>
      <c r="D64" s="146" t="s">
        <v>207</v>
      </c>
      <c r="E64" s="303" t="s">
        <v>18</v>
      </c>
    </row>
    <row r="65" spans="1:5">
      <c r="A65" s="297">
        <v>41</v>
      </c>
      <c r="B65" s="83" t="s">
        <v>956</v>
      </c>
      <c r="C65" s="146" t="s">
        <v>963</v>
      </c>
      <c r="D65" s="146" t="s">
        <v>207</v>
      </c>
      <c r="E65" s="303" t="s">
        <v>18</v>
      </c>
    </row>
    <row r="66" spans="1:5">
      <c r="A66" s="482" t="s">
        <v>964</v>
      </c>
      <c r="B66" s="483"/>
      <c r="C66" s="308"/>
      <c r="D66" s="308"/>
      <c r="E66" s="486"/>
    </row>
    <row r="67" spans="1:5">
      <c r="A67" s="484"/>
      <c r="B67" s="485"/>
      <c r="C67" s="308"/>
      <c r="D67" s="308"/>
      <c r="E67" s="487"/>
    </row>
    <row r="68" spans="1:5">
      <c r="A68" s="297">
        <v>42</v>
      </c>
      <c r="B68" s="307" t="s">
        <v>965</v>
      </c>
      <c r="C68" s="146" t="s">
        <v>966</v>
      </c>
      <c r="D68" s="146" t="s">
        <v>207</v>
      </c>
      <c r="E68" s="303" t="s">
        <v>18</v>
      </c>
    </row>
    <row r="69" spans="1:5">
      <c r="A69" s="482" t="s">
        <v>967</v>
      </c>
      <c r="B69" s="483"/>
      <c r="C69" s="308"/>
      <c r="D69" s="308"/>
      <c r="E69" s="486"/>
    </row>
    <row r="70" spans="1:5">
      <c r="A70" s="484"/>
      <c r="B70" s="485"/>
      <c r="C70" s="308"/>
      <c r="D70" s="308"/>
      <c r="E70" s="487"/>
    </row>
    <row r="71" spans="1:5">
      <c r="A71" s="140">
        <v>43</v>
      </c>
      <c r="B71" s="84" t="s">
        <v>968</v>
      </c>
      <c r="C71" s="214" t="s">
        <v>969</v>
      </c>
      <c r="D71" s="146" t="s">
        <v>207</v>
      </c>
      <c r="E71" s="301"/>
    </row>
    <row r="72" spans="1:5">
      <c r="A72" s="140">
        <v>44</v>
      </c>
      <c r="B72" s="84" t="s">
        <v>971</v>
      </c>
      <c r="C72" s="214" t="s">
        <v>970</v>
      </c>
      <c r="D72" s="146" t="s">
        <v>207</v>
      </c>
      <c r="E72" s="301"/>
    </row>
    <row r="73" spans="1:5">
      <c r="A73" s="140">
        <v>45</v>
      </c>
      <c r="B73" s="84" t="s">
        <v>973</v>
      </c>
      <c r="C73" s="214" t="s">
        <v>972</v>
      </c>
      <c r="D73" s="146" t="s">
        <v>207</v>
      </c>
      <c r="E73" s="301"/>
    </row>
    <row r="74" spans="1:5">
      <c r="A74" s="297">
        <v>46</v>
      </c>
      <c r="B74" s="83" t="s">
        <v>974</v>
      </c>
      <c r="C74" s="146" t="s">
        <v>975</v>
      </c>
      <c r="D74" s="146" t="s">
        <v>207</v>
      </c>
      <c r="E74" s="303" t="s">
        <v>18</v>
      </c>
    </row>
    <row r="75" spans="1:5">
      <c r="A75" s="140">
        <v>47</v>
      </c>
      <c r="B75" s="84" t="s">
        <v>977</v>
      </c>
      <c r="C75" s="214" t="s">
        <v>976</v>
      </c>
      <c r="D75" s="146" t="s">
        <v>207</v>
      </c>
      <c r="E75" s="301"/>
    </row>
    <row r="76" spans="1:5">
      <c r="A76" s="297">
        <v>48</v>
      </c>
      <c r="B76" s="84" t="s">
        <v>979</v>
      </c>
      <c r="C76" s="214" t="s">
        <v>978</v>
      </c>
      <c r="D76" s="214" t="s">
        <v>207</v>
      </c>
      <c r="E76" s="301" t="s">
        <v>18</v>
      </c>
    </row>
    <row r="77" spans="1:5">
      <c r="A77" s="297">
        <v>49</v>
      </c>
      <c r="B77" s="305" t="s">
        <v>980</v>
      </c>
      <c r="C77" s="214" t="s">
        <v>981</v>
      </c>
      <c r="D77" s="146" t="s">
        <v>207</v>
      </c>
      <c r="E77" s="303" t="s">
        <v>18</v>
      </c>
    </row>
    <row r="78" spans="1:5">
      <c r="A78" s="51">
        <v>50</v>
      </c>
      <c r="B78" s="84" t="s">
        <v>983</v>
      </c>
      <c r="C78" s="214" t="s">
        <v>982</v>
      </c>
      <c r="D78" s="146" t="s">
        <v>207</v>
      </c>
      <c r="E78" s="301"/>
    </row>
    <row r="79" spans="1:5">
      <c r="A79" s="482" t="s">
        <v>984</v>
      </c>
      <c r="B79" s="483"/>
      <c r="C79" s="308"/>
      <c r="D79" s="308"/>
      <c r="E79" s="486"/>
    </row>
    <row r="80" spans="1:5">
      <c r="A80" s="484"/>
      <c r="B80" s="485"/>
      <c r="C80" s="308"/>
      <c r="D80" s="308"/>
      <c r="E80" s="487"/>
    </row>
    <row r="81" spans="1:5">
      <c r="A81" s="297">
        <v>51</v>
      </c>
      <c r="B81" s="83" t="s">
        <v>990</v>
      </c>
      <c r="C81" s="146" t="s">
        <v>985</v>
      </c>
      <c r="D81" s="146" t="s">
        <v>207</v>
      </c>
      <c r="E81" s="303" t="s">
        <v>18</v>
      </c>
    </row>
    <row r="82" spans="1:5">
      <c r="A82" s="297">
        <v>52</v>
      </c>
      <c r="B82" s="83" t="s">
        <v>991</v>
      </c>
      <c r="C82" s="146" t="s">
        <v>986</v>
      </c>
      <c r="D82" s="146" t="s">
        <v>207</v>
      </c>
      <c r="E82" s="303" t="s">
        <v>18</v>
      </c>
    </row>
    <row r="83" spans="1:5">
      <c r="A83" s="297">
        <v>53</v>
      </c>
      <c r="B83" s="83" t="s">
        <v>992</v>
      </c>
      <c r="C83" s="146" t="s">
        <v>987</v>
      </c>
      <c r="D83" s="146" t="s">
        <v>207</v>
      </c>
      <c r="E83" s="303" t="s">
        <v>18</v>
      </c>
    </row>
    <row r="84" spans="1:5">
      <c r="A84" s="297">
        <v>54</v>
      </c>
      <c r="B84" s="83" t="s">
        <v>993</v>
      </c>
      <c r="C84" s="146" t="s">
        <v>988</v>
      </c>
      <c r="D84" s="146" t="s">
        <v>207</v>
      </c>
      <c r="E84" s="303" t="s">
        <v>18</v>
      </c>
    </row>
    <row r="85" spans="1:5">
      <c r="A85" s="297">
        <v>55</v>
      </c>
      <c r="B85" s="83" t="s">
        <v>994</v>
      </c>
      <c r="C85" s="146" t="s">
        <v>989</v>
      </c>
      <c r="D85" s="146" t="s">
        <v>207</v>
      </c>
      <c r="E85" s="303" t="s">
        <v>18</v>
      </c>
    </row>
    <row r="86" spans="1:5">
      <c r="A86" s="482" t="s">
        <v>996</v>
      </c>
      <c r="B86" s="483"/>
      <c r="C86" s="308"/>
      <c r="D86" s="308"/>
      <c r="E86" s="486"/>
    </row>
    <row r="87" spans="1:5">
      <c r="A87" s="484"/>
      <c r="B87" s="485"/>
      <c r="C87" s="308"/>
      <c r="D87" s="308"/>
      <c r="E87" s="487"/>
    </row>
    <row r="88" spans="1:5">
      <c r="A88" s="309">
        <v>56</v>
      </c>
      <c r="B88" s="84" t="s">
        <v>998</v>
      </c>
      <c r="C88" s="214" t="s">
        <v>997</v>
      </c>
      <c r="D88" s="146" t="s">
        <v>207</v>
      </c>
      <c r="E88" s="303" t="s">
        <v>18</v>
      </c>
    </row>
    <row r="89" spans="1:5">
      <c r="A89" s="309">
        <v>57</v>
      </c>
      <c r="B89" s="84" t="s">
        <v>999</v>
      </c>
      <c r="C89" s="214" t="s">
        <v>1000</v>
      </c>
      <c r="D89" s="146" t="s">
        <v>207</v>
      </c>
      <c r="E89" s="303" t="s">
        <v>18</v>
      </c>
    </row>
    <row r="90" spans="1:5">
      <c r="A90" s="309">
        <v>58</v>
      </c>
      <c r="B90" s="84" t="s">
        <v>1004</v>
      </c>
      <c r="C90" s="214" t="s">
        <v>1001</v>
      </c>
      <c r="D90" s="146" t="s">
        <v>207</v>
      </c>
      <c r="E90" s="303" t="s">
        <v>18</v>
      </c>
    </row>
    <row r="91" spans="1:5">
      <c r="A91" s="309">
        <v>59</v>
      </c>
      <c r="B91" s="84" t="s">
        <v>1005</v>
      </c>
      <c r="C91" s="214" t="s">
        <v>1002</v>
      </c>
      <c r="D91" s="146" t="s">
        <v>207</v>
      </c>
      <c r="E91" s="303" t="s">
        <v>18</v>
      </c>
    </row>
    <row r="92" spans="1:5">
      <c r="A92" s="297">
        <v>60</v>
      </c>
      <c r="B92" s="84" t="s">
        <v>1006</v>
      </c>
      <c r="C92" s="214" t="s">
        <v>1003</v>
      </c>
      <c r="D92" s="146" t="s">
        <v>207</v>
      </c>
      <c r="E92" s="303" t="s">
        <v>18</v>
      </c>
    </row>
    <row r="93" spans="1:5">
      <c r="A93" s="482" t="s">
        <v>1007</v>
      </c>
      <c r="B93" s="483"/>
      <c r="C93" s="308"/>
      <c r="D93" s="308"/>
      <c r="E93" s="486"/>
    </row>
    <row r="94" spans="1:5">
      <c r="A94" s="484"/>
      <c r="B94" s="485"/>
      <c r="C94" s="308"/>
      <c r="D94" s="308"/>
      <c r="E94" s="487"/>
    </row>
    <row r="95" spans="1:5">
      <c r="A95" s="51">
        <v>61</v>
      </c>
      <c r="B95" s="84" t="s">
        <v>1009</v>
      </c>
      <c r="C95" s="214" t="s">
        <v>1008</v>
      </c>
      <c r="D95" s="146" t="s">
        <v>207</v>
      </c>
      <c r="E95" s="301"/>
    </row>
    <row r="96" spans="1:5">
      <c r="A96" s="482" t="s">
        <v>1010</v>
      </c>
      <c r="B96" s="483"/>
      <c r="C96" s="308"/>
      <c r="D96" s="308"/>
      <c r="E96" s="486"/>
    </row>
    <row r="97" spans="1:5">
      <c r="A97" s="484"/>
      <c r="B97" s="485"/>
      <c r="C97" s="308"/>
      <c r="D97" s="308"/>
      <c r="E97" s="487"/>
    </row>
    <row r="98" spans="1:5">
      <c r="A98" s="51">
        <v>62</v>
      </c>
      <c r="B98" s="83" t="s">
        <v>1016</v>
      </c>
      <c r="C98" s="146" t="s">
        <v>1011</v>
      </c>
      <c r="D98" s="146" t="s">
        <v>207</v>
      </c>
      <c r="E98" s="303"/>
    </row>
    <row r="99" spans="1:5">
      <c r="A99" s="297">
        <v>63</v>
      </c>
      <c r="B99" s="83" t="s">
        <v>1017</v>
      </c>
      <c r="C99" s="146" t="s">
        <v>1012</v>
      </c>
      <c r="D99" s="146" t="s">
        <v>207</v>
      </c>
      <c r="E99" s="303" t="s">
        <v>18</v>
      </c>
    </row>
    <row r="100" spans="1:5">
      <c r="A100" s="297">
        <v>64</v>
      </c>
      <c r="B100" s="83" t="s">
        <v>1018</v>
      </c>
      <c r="C100" s="146" t="s">
        <v>1013</v>
      </c>
      <c r="D100" s="146" t="s">
        <v>207</v>
      </c>
      <c r="E100" s="303" t="s">
        <v>18</v>
      </c>
    </row>
    <row r="101" spans="1:5">
      <c r="A101" s="297">
        <v>65</v>
      </c>
      <c r="B101" s="83" t="s">
        <v>1019</v>
      </c>
      <c r="C101" s="146" t="s">
        <v>1014</v>
      </c>
      <c r="D101" s="146" t="s">
        <v>207</v>
      </c>
      <c r="E101" s="303" t="s">
        <v>18</v>
      </c>
    </row>
    <row r="102" spans="1:5">
      <c r="A102" s="297">
        <v>66</v>
      </c>
      <c r="B102" s="83" t="s">
        <v>1020</v>
      </c>
      <c r="C102" s="146" t="s">
        <v>1015</v>
      </c>
      <c r="D102" s="146" t="s">
        <v>207</v>
      </c>
      <c r="E102" s="303" t="s">
        <v>18</v>
      </c>
    </row>
    <row r="103" spans="1:5">
      <c r="A103" s="482" t="s">
        <v>1021</v>
      </c>
      <c r="B103" s="483"/>
      <c r="C103" s="308"/>
      <c r="D103" s="308"/>
      <c r="E103" s="486"/>
    </row>
    <row r="104" spans="1:5">
      <c r="A104" s="484"/>
      <c r="B104" s="485"/>
      <c r="C104" s="308"/>
      <c r="D104" s="308"/>
      <c r="E104" s="487"/>
    </row>
    <row r="105" spans="1:5">
      <c r="A105" s="51">
        <v>67</v>
      </c>
      <c r="B105" s="79" t="s">
        <v>1025</v>
      </c>
      <c r="C105" s="146" t="s">
        <v>1022</v>
      </c>
      <c r="D105" s="146" t="s">
        <v>207</v>
      </c>
      <c r="E105" s="302"/>
    </row>
    <row r="106" spans="1:5">
      <c r="A106" s="297">
        <v>68</v>
      </c>
      <c r="B106" s="84" t="s">
        <v>1026</v>
      </c>
      <c r="C106" s="146" t="s">
        <v>1023</v>
      </c>
      <c r="D106" s="146" t="s">
        <v>207</v>
      </c>
      <c r="E106" s="301" t="s">
        <v>1085</v>
      </c>
    </row>
    <row r="107" spans="1:5">
      <c r="A107" s="51">
        <v>69</v>
      </c>
      <c r="B107" s="79" t="s">
        <v>1027</v>
      </c>
      <c r="C107" s="146" t="s">
        <v>1024</v>
      </c>
      <c r="D107" s="146" t="s">
        <v>207</v>
      </c>
      <c r="E107" s="302"/>
    </row>
    <row r="108" spans="1:5">
      <c r="A108" s="482" t="s">
        <v>1028</v>
      </c>
      <c r="B108" s="483"/>
      <c r="C108" s="308"/>
      <c r="D108" s="308"/>
      <c r="E108" s="486"/>
    </row>
    <row r="109" spans="1:5">
      <c r="A109" s="484"/>
      <c r="B109" s="485"/>
      <c r="C109" s="308"/>
      <c r="D109" s="308"/>
      <c r="E109" s="487"/>
    </row>
    <row r="110" spans="1:5">
      <c r="A110" s="51">
        <v>70</v>
      </c>
      <c r="B110" s="79" t="s">
        <v>1029</v>
      </c>
      <c r="C110" s="146" t="s">
        <v>1030</v>
      </c>
      <c r="D110" s="146" t="s">
        <v>207</v>
      </c>
      <c r="E110" s="302"/>
    </row>
    <row r="111" spans="1:5">
      <c r="A111" s="482" t="s">
        <v>1031</v>
      </c>
      <c r="B111" s="483"/>
      <c r="C111" s="308"/>
      <c r="D111" s="308"/>
      <c r="E111" s="486"/>
    </row>
    <row r="112" spans="1:5">
      <c r="A112" s="484"/>
      <c r="B112" s="485"/>
      <c r="C112" s="308"/>
      <c r="D112" s="308"/>
      <c r="E112" s="487"/>
    </row>
    <row r="113" spans="1:5">
      <c r="A113" s="140">
        <v>71</v>
      </c>
      <c r="B113" s="84" t="s">
        <v>402</v>
      </c>
      <c r="C113" s="214" t="s">
        <v>877</v>
      </c>
      <c r="D113" s="146" t="s">
        <v>537</v>
      </c>
      <c r="E113" s="303"/>
    </row>
    <row r="114" spans="1:5">
      <c r="A114" s="140">
        <v>72</v>
      </c>
      <c r="B114" s="84" t="s">
        <v>1032</v>
      </c>
      <c r="C114" s="214" t="s">
        <v>1033</v>
      </c>
      <c r="D114" s="146" t="s">
        <v>207</v>
      </c>
      <c r="E114" s="303"/>
    </row>
    <row r="115" spans="1:5">
      <c r="A115" s="297">
        <v>73</v>
      </c>
      <c r="B115" s="84" t="s">
        <v>1037</v>
      </c>
      <c r="C115" s="214" t="s">
        <v>1038</v>
      </c>
      <c r="D115" s="146" t="s">
        <v>207</v>
      </c>
      <c r="E115" s="303" t="s">
        <v>18</v>
      </c>
    </row>
    <row r="116" spans="1:5">
      <c r="A116" s="297">
        <v>74</v>
      </c>
      <c r="B116" s="84" t="s">
        <v>1039</v>
      </c>
      <c r="C116" s="214" t="s">
        <v>1035</v>
      </c>
      <c r="D116" s="146" t="s">
        <v>207</v>
      </c>
      <c r="E116" s="303" t="s">
        <v>18</v>
      </c>
    </row>
    <row r="117" spans="1:5">
      <c r="A117" s="51">
        <v>75</v>
      </c>
      <c r="B117" s="84" t="s">
        <v>1034</v>
      </c>
      <c r="C117" s="214" t="s">
        <v>1036</v>
      </c>
      <c r="D117" s="146" t="s">
        <v>207</v>
      </c>
      <c r="E117" s="303"/>
    </row>
    <row r="119" spans="1:5">
      <c r="A119" s="233"/>
      <c r="B119" s="234"/>
      <c r="C119" s="235"/>
      <c r="D119" s="235"/>
      <c r="E119" s="304"/>
    </row>
    <row r="120" spans="1:5">
      <c r="A120" s="36" t="s">
        <v>395</v>
      </c>
      <c r="B120" s="86"/>
    </row>
    <row r="121" spans="1:5">
      <c r="A121" s="53" t="s">
        <v>1149</v>
      </c>
      <c r="B121" s="13"/>
    </row>
    <row r="129" spans="1:1">
      <c r="A129" s="98"/>
    </row>
    <row r="130" spans="1:1">
      <c r="A130" s="98"/>
    </row>
    <row r="131" spans="1:1">
      <c r="A131" s="98"/>
    </row>
    <row r="132" spans="1:1">
      <c r="A132" s="98"/>
    </row>
    <row r="133" spans="1:1">
      <c r="A133" s="98"/>
    </row>
    <row r="134" spans="1:1">
      <c r="A134" s="98"/>
    </row>
    <row r="135" spans="1:1">
      <c r="A135" s="98"/>
    </row>
    <row r="136" spans="1:1">
      <c r="A136" s="98"/>
    </row>
    <row r="137" spans="1:1">
      <c r="A137" s="98"/>
    </row>
    <row r="138" spans="1:1">
      <c r="A138" s="98"/>
    </row>
    <row r="139" spans="1:1">
      <c r="A139" s="98"/>
    </row>
    <row r="140" spans="1:1">
      <c r="A140" s="98"/>
    </row>
    <row r="141" spans="1:1">
      <c r="A141" s="98"/>
    </row>
    <row r="142" spans="1:1">
      <c r="A142" s="98"/>
    </row>
    <row r="143" spans="1:1">
      <c r="A143" s="98"/>
    </row>
    <row r="144" spans="1:1">
      <c r="A144" s="98"/>
    </row>
    <row r="145" spans="1:1">
      <c r="A145" s="98"/>
    </row>
    <row r="146" spans="1:1">
      <c r="A146" s="98"/>
    </row>
    <row r="147" spans="1:1">
      <c r="A147" s="98"/>
    </row>
    <row r="148" spans="1:1">
      <c r="A148" s="98"/>
    </row>
    <row r="149" spans="1:1">
      <c r="A149" s="98"/>
    </row>
    <row r="150" spans="1:1">
      <c r="A150" s="98"/>
    </row>
    <row r="151" spans="1:1">
      <c r="A151" s="98"/>
    </row>
    <row r="152" spans="1:1">
      <c r="A152" s="98"/>
    </row>
    <row r="153" spans="1:1">
      <c r="A153" s="98"/>
    </row>
    <row r="154" spans="1:1">
      <c r="A154" s="98"/>
    </row>
    <row r="155" spans="1:1">
      <c r="A155" s="98"/>
    </row>
    <row r="156" spans="1:1">
      <c r="A156" s="98"/>
    </row>
    <row r="157" spans="1:1">
      <c r="A157" s="98"/>
    </row>
    <row r="158" spans="1:1">
      <c r="A158" s="98"/>
    </row>
    <row r="159" spans="1:1">
      <c r="A159" s="98"/>
    </row>
    <row r="160" spans="1:1">
      <c r="A160" s="98"/>
    </row>
    <row r="161" spans="1:1">
      <c r="A161" s="98"/>
    </row>
    <row r="162" spans="1:1">
      <c r="A162" s="98"/>
    </row>
    <row r="163" spans="1:1">
      <c r="A163" s="98"/>
    </row>
    <row r="164" spans="1:1">
      <c r="A164" s="98"/>
    </row>
    <row r="165" spans="1:1">
      <c r="A165" s="98"/>
    </row>
    <row r="166" spans="1:1">
      <c r="A166" s="98"/>
    </row>
    <row r="167" spans="1:1">
      <c r="A167" s="98"/>
    </row>
    <row r="168" spans="1:1">
      <c r="A168" s="98"/>
    </row>
    <row r="169" spans="1:1">
      <c r="A169" s="98"/>
    </row>
    <row r="170" spans="1:1">
      <c r="A170" s="98"/>
    </row>
    <row r="171" spans="1:1">
      <c r="A171" s="98"/>
    </row>
    <row r="172" spans="1:1">
      <c r="A172" s="98"/>
    </row>
    <row r="173" spans="1:1">
      <c r="A173" s="98"/>
    </row>
    <row r="174" spans="1:1">
      <c r="A174" s="98"/>
    </row>
    <row r="175" spans="1:1">
      <c r="A175" s="98"/>
    </row>
    <row r="176" spans="1:1">
      <c r="A176" s="98"/>
    </row>
  </sheetData>
  <mergeCells count="39">
    <mergeCell ref="A2:C2"/>
    <mergeCell ref="E5:E6"/>
    <mergeCell ref="A5:B6"/>
    <mergeCell ref="A11:B12"/>
    <mergeCell ref="E11:E12"/>
    <mergeCell ref="A17:B18"/>
    <mergeCell ref="E17:E18"/>
    <mergeCell ref="E22:E23"/>
    <mergeCell ref="A26:B27"/>
    <mergeCell ref="E26:E27"/>
    <mergeCell ref="A31:B32"/>
    <mergeCell ref="E31:E32"/>
    <mergeCell ref="A22:B23"/>
    <mergeCell ref="A35:B36"/>
    <mergeCell ref="E35:E36"/>
    <mergeCell ref="A49:B50"/>
    <mergeCell ref="E49:E50"/>
    <mergeCell ref="A53:B54"/>
    <mergeCell ref="E53:E54"/>
    <mergeCell ref="A57:B58"/>
    <mergeCell ref="E57:E58"/>
    <mergeCell ref="A66:B67"/>
    <mergeCell ref="E66:E67"/>
    <mergeCell ref="A69:B70"/>
    <mergeCell ref="E69:E70"/>
    <mergeCell ref="A79:B80"/>
    <mergeCell ref="E79:E80"/>
    <mergeCell ref="A86:B87"/>
    <mergeCell ref="E86:E87"/>
    <mergeCell ref="A93:B94"/>
    <mergeCell ref="E93:E94"/>
    <mergeCell ref="A111:B112"/>
    <mergeCell ref="E111:E112"/>
    <mergeCell ref="A96:B97"/>
    <mergeCell ref="E96:E97"/>
    <mergeCell ref="A103:B104"/>
    <mergeCell ref="E103:E104"/>
    <mergeCell ref="A108:B109"/>
    <mergeCell ref="E108:E109"/>
  </mergeCells>
  <phoneticPr fontId="18" type="noConversion"/>
  <hyperlinks>
    <hyperlink ref="A19" location="'CC1'!A1" display="'CC1'!A1" xr:uid="{95BAD1CA-F185-473A-A44E-6266992DD81D}"/>
    <hyperlink ref="A33" location="'LIQ1'!A1" display="'LIQ1'!A1" xr:uid="{597610CB-87BB-4CB8-B74B-5D9D359CFB16}"/>
    <hyperlink ref="A8" location="'OV1'!A1" display="'OV1'!A1" xr:uid="{49C9CBAD-7857-4E42-9D55-72FE390F909B}"/>
    <hyperlink ref="A24" location="CCYB1!A1" display="CCYB1!A1" xr:uid="{D3C3F6BF-C02E-49A8-AD04-1E477B22B3B2}"/>
    <hyperlink ref="A25" location="CCYB2!A1" display="CCYB2!A1" xr:uid="{C29201A4-36E8-4DAE-B369-0428284820A1}"/>
    <hyperlink ref="A55" location="'CR4'!A1" display="'CR4'!A1" xr:uid="{C2DBE035-3C66-4528-B610-AE124B7A6B22}"/>
    <hyperlink ref="A56" location="'CR5'!A1" display="'CR5'!A1" xr:uid="{C36EF294-7664-45E2-9537-503D5182BBC1}"/>
    <hyperlink ref="A105" location="'AE1'!A1" display="'AE1'!A1" xr:uid="{CB29831B-FA83-47CB-A9F2-BC85CC5C59F9}"/>
    <hyperlink ref="A107" location="'AE3'!A1" display="'AE3'!A1" xr:uid="{8572F5CC-7F44-4B4D-9595-C7ADFDB57DEA}"/>
    <hyperlink ref="A113" location="'KM2'!A1" display="'KM2'!A1" xr:uid="{11CF0E9A-2814-4F9F-A521-3F71A4689808}"/>
    <hyperlink ref="A114" location="TLAC1!A1" display="TLAC1!A1" xr:uid="{646F8AA6-BE8D-4F8B-BD0A-EA06FD35982E}"/>
    <hyperlink ref="A117" location="TLAC3!A1" display="TLAC3!A1" xr:uid="{6FBE5594-5D97-4134-9493-AF22F907D1F3}"/>
    <hyperlink ref="A7" location="'KM1'!A1" display="'KM1'!A1" xr:uid="{379FCBEB-BDDB-45BB-8275-9D461D6F18E4}"/>
    <hyperlink ref="A30" location="'LR3'!A1" display="'LR3'!A1" xr:uid="{AC433AE4-4DAB-4BB0-9908-094C7796DD3A}"/>
    <hyperlink ref="A34" location="'LIQ2'!A1" display="'LIQ2'!A1" xr:uid="{917FC09F-582A-40A4-97E5-672373532445}"/>
    <hyperlink ref="A43" location="'CQ3'!A1" display="'CQ3'!A1" xr:uid="{BD104546-7D40-42C9-98FD-DE13F2926524}"/>
    <hyperlink ref="A37" location="'CR1'!A1" display="'CR1'!A1" xr:uid="{6B2BD872-5651-4658-AF34-B6DFCCBB7F04}"/>
    <hyperlink ref="A41" location="'CQ1'!A1" display="'CQ1'!A1" xr:uid="{AD3CA56D-CA12-4E4C-BBEF-FADDD83D4000}"/>
    <hyperlink ref="A71" location="'CCR1'!A1" display="'CCR1'!A1" xr:uid="{56601CC2-94B8-4EC2-9A82-6ABAA8E76784}"/>
    <hyperlink ref="A72" location="'CCR2'!A1" display="'CCR2'!A1" xr:uid="{5A54408C-3EAC-4C0F-9955-A3CC5200F0F0}"/>
    <hyperlink ref="A73" location="'CCR3'!A1" display="'CCR3'!A1" xr:uid="{4B7E2016-9BA8-4982-8861-EBCA8E669A10}"/>
    <hyperlink ref="A20" location="'CC2'!A1" display="'CC2'!A1" xr:uid="{5DD712EE-FE9B-4BF7-82C5-528C673789AE}"/>
    <hyperlink ref="A78" location="'CCR8'!A1" display="'CCR8'!A1" xr:uid="{5DE729C1-3DAB-4845-9C6D-49305B49E923}"/>
    <hyperlink ref="A95" location="'OR1'!A1" display="'OR1'!A1" xr:uid="{FF6A051F-7A7A-4613-BE71-ECBBFCBE6163}"/>
    <hyperlink ref="A21" location="CCA!A1" display="CCA!A1" xr:uid="{768C4ED1-1735-47A5-B461-3738A9FB7957}"/>
    <hyperlink ref="A28" location="'LR1'!A1" display="'LR1'!A1" xr:uid="{C06C6CF8-7755-4F65-9339-173D079B813B}"/>
    <hyperlink ref="A29" location="'LR2'!A1" display="'LR2'!A1" xr:uid="{49F7A333-F19E-478C-9144-36C9EDBCAF1C}"/>
    <hyperlink ref="A45" location="'CQ5'!A1" display="'CQ5'!A1" xr:uid="{5AB29B5A-7403-49E4-93D4-05C8FB02D11E}"/>
    <hyperlink ref="A75" location="'CCR5'!A1" display="'CCR5'!A1" xr:uid="{4955792C-1BED-451A-B4C1-49478571961B}"/>
    <hyperlink ref="A110" location="IRRBB1!A1" display="IRRBB1!A1" xr:uid="{37A65EDA-9978-4900-BE0B-374E3DD84284}"/>
    <hyperlink ref="A98" location="'REM1'!A1" display="'REM1'!A1" xr:uid="{7B834238-4ED6-4157-AEF3-0FDEC7184A5B}"/>
    <hyperlink ref="A39" location="'CR2'!A1" display="'CR2'!A1" xr:uid="{BA92C81B-8EE0-427F-82F3-E420DE0946C0}"/>
  </hyperlinks>
  <pageMargins left="0.7" right="0.7" top="0.75" bottom="0.75" header="0.3" footer="0.3"/>
  <pageSetup paperSize="9" scale="3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E3C3FE-9B9D-48DB-B412-53A2F94586FC}">
  <sheetPr>
    <pageSetUpPr fitToPage="1"/>
  </sheetPr>
  <dimension ref="A1:J53"/>
  <sheetViews>
    <sheetView showGridLines="0" workbookViewId="0">
      <selection activeCell="C7" sqref="C7"/>
    </sheetView>
  </sheetViews>
  <sheetFormatPr baseColWidth="10" defaultColWidth="11.5546875" defaultRowHeight="14.4"/>
  <cols>
    <col min="1" max="1" width="11.5546875" style="98" customWidth="1"/>
    <col min="2" max="2" width="92.33203125" style="98" customWidth="1"/>
    <col min="3" max="3" width="11.6640625" style="98" customWidth="1"/>
    <col min="4" max="4" width="6.33203125" style="98" customWidth="1"/>
    <col min="5" max="5" width="11.6640625" style="98" customWidth="1"/>
    <col min="6" max="6" width="6.33203125" style="98" customWidth="1"/>
    <col min="7" max="7" width="11.5546875" style="98" customWidth="1"/>
    <col min="8" max="16384" width="11.5546875" style="98"/>
  </cols>
  <sheetData>
    <row r="1" spans="1:10" ht="25.8">
      <c r="A1" s="163" t="s">
        <v>536</v>
      </c>
    </row>
    <row r="2" spans="1:10">
      <c r="A2" s="78"/>
      <c r="B2" s="78"/>
      <c r="C2" s="78"/>
      <c r="D2" s="78"/>
      <c r="E2" s="78"/>
      <c r="F2" s="78"/>
      <c r="G2" s="78"/>
      <c r="H2" s="78"/>
      <c r="I2" s="78"/>
      <c r="J2" s="78"/>
    </row>
    <row r="3" spans="1:10">
      <c r="A3" s="78"/>
      <c r="B3" s="78"/>
      <c r="C3" s="78"/>
      <c r="D3" s="78"/>
      <c r="E3" s="78"/>
      <c r="F3" s="78"/>
      <c r="G3" s="78"/>
      <c r="H3" s="78"/>
      <c r="I3" s="78"/>
      <c r="J3" s="78"/>
    </row>
    <row r="4" spans="1:10">
      <c r="A4" s="489"/>
      <c r="B4" s="232" t="s">
        <v>393</v>
      </c>
      <c r="C4" s="213" t="s">
        <v>116</v>
      </c>
      <c r="D4" s="213" t="s">
        <v>117</v>
      </c>
      <c r="E4" s="213" t="s">
        <v>118</v>
      </c>
      <c r="F4" s="213" t="s">
        <v>119</v>
      </c>
      <c r="G4" s="213" t="s">
        <v>120</v>
      </c>
    </row>
    <row r="5" spans="1:10">
      <c r="A5" s="489"/>
      <c r="B5" s="231"/>
      <c r="C5" s="230">
        <v>45291</v>
      </c>
      <c r="D5" s="228"/>
      <c r="E5" s="230">
        <v>45107</v>
      </c>
      <c r="F5" s="228"/>
      <c r="G5" s="230">
        <v>44926</v>
      </c>
    </row>
    <row r="6" spans="1:10">
      <c r="A6" s="228"/>
      <c r="B6" s="221" t="s">
        <v>535</v>
      </c>
      <c r="C6" s="229"/>
      <c r="D6" s="220"/>
      <c r="E6" s="220"/>
      <c r="F6" s="220"/>
      <c r="G6" s="229"/>
    </row>
    <row r="7" spans="1:10">
      <c r="A7" s="213">
        <v>1</v>
      </c>
      <c r="B7" s="89" t="s">
        <v>534</v>
      </c>
      <c r="C7" s="120">
        <v>14178</v>
      </c>
      <c r="D7" s="219"/>
      <c r="E7" s="120">
        <v>14084</v>
      </c>
      <c r="F7" s="219"/>
      <c r="G7" s="120">
        <v>13653</v>
      </c>
    </row>
    <row r="8" spans="1:10">
      <c r="A8" s="213">
        <v>2</v>
      </c>
      <c r="B8" s="89" t="s">
        <v>533</v>
      </c>
      <c r="C8" s="120">
        <v>15346</v>
      </c>
      <c r="D8" s="218"/>
      <c r="E8" s="120">
        <v>15215</v>
      </c>
      <c r="F8" s="218"/>
      <c r="G8" s="120">
        <v>14784</v>
      </c>
    </row>
    <row r="9" spans="1:10">
      <c r="A9" s="213">
        <v>3</v>
      </c>
      <c r="B9" s="89" t="s">
        <v>532</v>
      </c>
      <c r="C9" s="120">
        <v>17193</v>
      </c>
      <c r="D9" s="217"/>
      <c r="E9" s="120">
        <v>17271</v>
      </c>
      <c r="F9" s="217"/>
      <c r="G9" s="120">
        <v>16518</v>
      </c>
    </row>
    <row r="10" spans="1:10">
      <c r="A10" s="222"/>
      <c r="B10" s="221" t="s">
        <v>531</v>
      </c>
      <c r="C10" s="220"/>
      <c r="D10" s="220"/>
      <c r="E10" s="220"/>
      <c r="F10" s="220"/>
      <c r="G10" s="220"/>
    </row>
    <row r="11" spans="1:10">
      <c r="A11" s="213">
        <v>4</v>
      </c>
      <c r="B11" s="89" t="s">
        <v>530</v>
      </c>
      <c r="C11" s="120">
        <v>84641</v>
      </c>
      <c r="D11" s="228"/>
      <c r="E11" s="120">
        <v>82234</v>
      </c>
      <c r="F11" s="228"/>
      <c r="G11" s="120">
        <v>79862</v>
      </c>
    </row>
    <row r="12" spans="1:10">
      <c r="A12" s="222"/>
      <c r="B12" s="221" t="s">
        <v>529</v>
      </c>
      <c r="C12" s="220"/>
      <c r="D12" s="220"/>
      <c r="E12" s="220"/>
      <c r="F12" s="220"/>
      <c r="G12" s="220"/>
    </row>
    <row r="13" spans="1:10">
      <c r="A13" s="213">
        <v>5</v>
      </c>
      <c r="B13" s="89" t="s">
        <v>528</v>
      </c>
      <c r="C13" s="216">
        <v>0.16800000000000001</v>
      </c>
      <c r="D13" s="219"/>
      <c r="E13" s="216">
        <v>0.17100000000000001</v>
      </c>
      <c r="F13" s="219"/>
      <c r="G13" s="216">
        <v>0.17100000000000001</v>
      </c>
    </row>
    <row r="14" spans="1:10">
      <c r="A14" s="213">
        <v>6</v>
      </c>
      <c r="B14" s="89" t="s">
        <v>527</v>
      </c>
      <c r="C14" s="216">
        <v>0.18099999999999999</v>
      </c>
      <c r="D14" s="218"/>
      <c r="E14" s="216">
        <v>0.185</v>
      </c>
      <c r="F14" s="218"/>
      <c r="G14" s="216">
        <v>0.185</v>
      </c>
    </row>
    <row r="15" spans="1:10">
      <c r="A15" s="213">
        <v>7</v>
      </c>
      <c r="B15" s="89" t="s">
        <v>526</v>
      </c>
      <c r="C15" s="216">
        <v>0.20300000000000001</v>
      </c>
      <c r="D15" s="217"/>
      <c r="E15" s="216">
        <v>0.21</v>
      </c>
      <c r="F15" s="217"/>
      <c r="G15" s="216">
        <v>0.20699999999999999</v>
      </c>
    </row>
    <row r="16" spans="1:10" ht="14.4" customHeight="1">
      <c r="A16" s="222"/>
      <c r="B16" s="221" t="s">
        <v>525</v>
      </c>
      <c r="C16" s="220"/>
      <c r="D16" s="220"/>
      <c r="E16" s="220"/>
      <c r="F16" s="220"/>
      <c r="G16" s="220"/>
    </row>
    <row r="17" spans="1:7">
      <c r="A17" s="138" t="s">
        <v>524</v>
      </c>
      <c r="B17" s="227" t="s">
        <v>523</v>
      </c>
      <c r="C17" s="216">
        <v>1.7000000000000001E-2</v>
      </c>
      <c r="D17" s="219"/>
      <c r="E17" s="216">
        <v>1.7000000000000001E-2</v>
      </c>
      <c r="F17" s="219"/>
      <c r="G17" s="216">
        <v>1.7000000000000001E-2</v>
      </c>
    </row>
    <row r="18" spans="1:7">
      <c r="A18" s="138" t="s">
        <v>522</v>
      </c>
      <c r="B18" s="227" t="s">
        <v>498</v>
      </c>
      <c r="C18" s="216">
        <v>9.6000000000000044E-3</v>
      </c>
      <c r="D18" s="218"/>
      <c r="E18" s="216">
        <v>1.7000000000000001E-2</v>
      </c>
      <c r="F18" s="218"/>
      <c r="G18" s="216">
        <v>1.7000000000000001E-2</v>
      </c>
    </row>
    <row r="19" spans="1:7">
      <c r="A19" s="138" t="s">
        <v>521</v>
      </c>
      <c r="B19" s="227" t="s">
        <v>520</v>
      </c>
      <c r="C19" s="216">
        <v>1.2800000000000006E-2</v>
      </c>
      <c r="D19" s="218"/>
      <c r="E19" s="216">
        <v>1.7000000000000001E-2</v>
      </c>
      <c r="F19" s="218"/>
      <c r="G19" s="216">
        <v>1.7000000000000001E-2</v>
      </c>
    </row>
    <row r="20" spans="1:7">
      <c r="A20" s="213" t="s">
        <v>519</v>
      </c>
      <c r="B20" s="89" t="s">
        <v>518</v>
      </c>
      <c r="C20" s="216">
        <v>9.7000000000000003E-2</v>
      </c>
      <c r="D20" s="217"/>
      <c r="E20" s="216">
        <v>9.7000000000000003E-2</v>
      </c>
      <c r="F20" s="217"/>
      <c r="G20" s="216">
        <v>9.7000000000000003E-2</v>
      </c>
    </row>
    <row r="21" spans="1:7">
      <c r="A21" s="222"/>
      <c r="B21" s="221" t="s">
        <v>517</v>
      </c>
      <c r="C21" s="220"/>
      <c r="D21" s="220"/>
      <c r="E21" s="220"/>
      <c r="F21" s="220"/>
      <c r="G21" s="220"/>
    </row>
    <row r="22" spans="1:7">
      <c r="A22" s="213">
        <v>8</v>
      </c>
      <c r="B22" s="89" t="s">
        <v>516</v>
      </c>
      <c r="C22" s="216">
        <v>2.4999999999999998E-2</v>
      </c>
      <c r="D22" s="219"/>
      <c r="E22" s="216">
        <v>2.5000000000000001E-2</v>
      </c>
      <c r="F22" s="219"/>
      <c r="G22" s="216">
        <v>2.5000000000000001E-2</v>
      </c>
    </row>
    <row r="23" spans="1:7">
      <c r="A23" s="213" t="s">
        <v>369</v>
      </c>
      <c r="B23" s="89" t="s">
        <v>515</v>
      </c>
      <c r="C23" s="223">
        <v>0</v>
      </c>
      <c r="D23" s="218"/>
      <c r="E23" s="223">
        <v>0</v>
      </c>
      <c r="F23" s="218"/>
      <c r="G23" s="223">
        <v>0</v>
      </c>
    </row>
    <row r="24" spans="1:7">
      <c r="A24" s="213">
        <v>9</v>
      </c>
      <c r="B24" s="89" t="s">
        <v>514</v>
      </c>
      <c r="C24" s="216">
        <v>2.4759259999999946E-2</v>
      </c>
      <c r="D24" s="218"/>
      <c r="E24" s="216">
        <v>2.5000000000000001E-2</v>
      </c>
      <c r="F24" s="218"/>
      <c r="G24" s="216">
        <v>0.02</v>
      </c>
    </row>
    <row r="25" spans="1:7">
      <c r="A25" s="213" t="s">
        <v>513</v>
      </c>
      <c r="B25" s="89" t="s">
        <v>512</v>
      </c>
      <c r="C25" s="216">
        <v>4.4999999999999908E-2</v>
      </c>
      <c r="D25" s="218"/>
      <c r="E25" s="216">
        <v>0.03</v>
      </c>
      <c r="F25" s="218"/>
      <c r="G25" s="216">
        <v>0.03</v>
      </c>
    </row>
    <row r="26" spans="1:7">
      <c r="A26" s="213">
        <v>10</v>
      </c>
      <c r="B26" s="89" t="s">
        <v>511</v>
      </c>
      <c r="C26" s="223">
        <v>0</v>
      </c>
      <c r="D26" s="218"/>
      <c r="E26" s="223">
        <v>0</v>
      </c>
      <c r="F26" s="218"/>
      <c r="G26" s="223">
        <v>0</v>
      </c>
    </row>
    <row r="27" spans="1:7">
      <c r="A27" s="213" t="s">
        <v>510</v>
      </c>
      <c r="B27" s="89" t="s">
        <v>509</v>
      </c>
      <c r="C27" s="223">
        <v>0</v>
      </c>
      <c r="D27" s="218"/>
      <c r="E27" s="223">
        <v>0</v>
      </c>
      <c r="F27" s="218"/>
      <c r="G27" s="223">
        <v>0</v>
      </c>
    </row>
    <row r="28" spans="1:7">
      <c r="A28" s="213">
        <v>11</v>
      </c>
      <c r="B28" s="89" t="s">
        <v>508</v>
      </c>
      <c r="C28" s="216">
        <v>9.4759259999999956E-2</v>
      </c>
      <c r="D28" s="218"/>
      <c r="E28" s="216">
        <v>0.08</v>
      </c>
      <c r="F28" s="218"/>
      <c r="G28" s="216">
        <v>7.4999999999999997E-2</v>
      </c>
    </row>
    <row r="29" spans="1:7">
      <c r="A29" s="213" t="s">
        <v>507</v>
      </c>
      <c r="B29" s="89" t="s">
        <v>506</v>
      </c>
      <c r="C29" s="216">
        <v>0.19175925999999999</v>
      </c>
      <c r="D29" s="218"/>
      <c r="E29" s="216">
        <v>0.17699999999999999</v>
      </c>
      <c r="F29" s="218"/>
      <c r="G29" s="216">
        <v>0.17199999999999999</v>
      </c>
    </row>
    <row r="30" spans="1:7">
      <c r="A30" s="213">
        <v>12</v>
      </c>
      <c r="B30" s="89" t="s">
        <v>505</v>
      </c>
      <c r="C30" s="216">
        <v>0.12250585331784161</v>
      </c>
      <c r="D30" s="217"/>
      <c r="E30" s="216">
        <v>0.10926726681404514</v>
      </c>
      <c r="F30" s="217"/>
      <c r="G30" s="216">
        <v>0.10895709178456962</v>
      </c>
    </row>
    <row r="31" spans="1:7">
      <c r="A31" s="222"/>
      <c r="B31" s="221" t="s">
        <v>504</v>
      </c>
      <c r="C31" s="220"/>
      <c r="D31" s="220"/>
      <c r="E31" s="220"/>
      <c r="F31" s="220"/>
      <c r="G31" s="220"/>
    </row>
    <row r="32" spans="1:7">
      <c r="A32" s="213">
        <v>13</v>
      </c>
      <c r="B32" s="2" t="s">
        <v>460</v>
      </c>
      <c r="C32" s="120">
        <v>170218</v>
      </c>
      <c r="D32" s="219"/>
      <c r="E32" s="120">
        <v>165792</v>
      </c>
      <c r="F32" s="219"/>
      <c r="G32" s="120">
        <v>162764</v>
      </c>
    </row>
    <row r="33" spans="1:7">
      <c r="A33" s="213">
        <v>14</v>
      </c>
      <c r="B33" s="2" t="s">
        <v>503</v>
      </c>
      <c r="C33" s="216">
        <v>0.09</v>
      </c>
      <c r="D33" s="217"/>
      <c r="E33" s="216">
        <v>9.1999999999999998E-2</v>
      </c>
      <c r="F33" s="217"/>
      <c r="G33" s="216">
        <v>9.0999999999999998E-2</v>
      </c>
    </row>
    <row r="34" spans="1:7" ht="14.4" customHeight="1">
      <c r="A34" s="222"/>
      <c r="B34" s="221" t="s">
        <v>502</v>
      </c>
      <c r="C34" s="220"/>
      <c r="D34" s="220"/>
      <c r="E34" s="220"/>
      <c r="F34" s="220"/>
      <c r="G34" s="220"/>
    </row>
    <row r="35" spans="1:7">
      <c r="A35" s="138" t="s">
        <v>501</v>
      </c>
      <c r="B35" s="227" t="s">
        <v>500</v>
      </c>
      <c r="C35" s="223">
        <v>0</v>
      </c>
      <c r="D35" s="219"/>
      <c r="E35" s="223">
        <v>0</v>
      </c>
      <c r="F35" s="219"/>
      <c r="G35" s="223">
        <v>0</v>
      </c>
    </row>
    <row r="36" spans="1:7">
      <c r="A36" s="138" t="s">
        <v>499</v>
      </c>
      <c r="B36" s="227" t="s">
        <v>498</v>
      </c>
      <c r="C36" s="223">
        <v>0</v>
      </c>
      <c r="D36" s="218"/>
      <c r="E36" s="223">
        <v>0</v>
      </c>
      <c r="F36" s="218"/>
      <c r="G36" s="223">
        <v>0</v>
      </c>
    </row>
    <row r="37" spans="1:7">
      <c r="A37" s="138" t="s">
        <v>497</v>
      </c>
      <c r="B37" s="227" t="s">
        <v>496</v>
      </c>
      <c r="C37" s="223">
        <v>0</v>
      </c>
      <c r="D37" s="217"/>
      <c r="E37" s="223">
        <f>0</f>
        <v>0</v>
      </c>
      <c r="F37" s="217"/>
      <c r="G37" s="223">
        <v>0</v>
      </c>
    </row>
    <row r="38" spans="1:7">
      <c r="A38" s="222"/>
      <c r="B38" s="226" t="s">
        <v>495</v>
      </c>
      <c r="C38" s="225"/>
      <c r="D38" s="225"/>
      <c r="E38" s="225"/>
      <c r="F38" s="225"/>
      <c r="G38" s="225"/>
    </row>
    <row r="39" spans="1:7">
      <c r="A39" s="138" t="s">
        <v>494</v>
      </c>
      <c r="B39" s="224" t="s">
        <v>493</v>
      </c>
      <c r="C39" s="223">
        <v>0</v>
      </c>
      <c r="D39" s="219"/>
      <c r="E39" s="223">
        <v>0</v>
      </c>
      <c r="F39" s="219"/>
      <c r="G39" s="223">
        <v>0</v>
      </c>
    </row>
    <row r="40" spans="1:7">
      <c r="A40" s="138" t="s">
        <v>492</v>
      </c>
      <c r="B40" s="89" t="s">
        <v>491</v>
      </c>
      <c r="C40" s="216">
        <v>0.03</v>
      </c>
      <c r="D40" s="217"/>
      <c r="E40" s="216">
        <v>0.03</v>
      </c>
      <c r="F40" s="217"/>
      <c r="G40" s="216">
        <v>0.03</v>
      </c>
    </row>
    <row r="41" spans="1:7">
      <c r="A41" s="222"/>
      <c r="B41" s="221" t="s">
        <v>490</v>
      </c>
      <c r="C41" s="220"/>
      <c r="D41" s="220"/>
      <c r="E41" s="220"/>
      <c r="F41" s="220"/>
      <c r="G41" s="220"/>
    </row>
    <row r="42" spans="1:7">
      <c r="A42" s="213">
        <v>15</v>
      </c>
      <c r="B42" s="2" t="s">
        <v>489</v>
      </c>
      <c r="C42" s="120">
        <v>23146</v>
      </c>
      <c r="D42" s="219"/>
      <c r="E42" s="120">
        <v>21411</v>
      </c>
      <c r="F42" s="219"/>
      <c r="G42" s="120">
        <v>21076</v>
      </c>
    </row>
    <row r="43" spans="1:7">
      <c r="A43" s="213" t="s">
        <v>488</v>
      </c>
      <c r="B43" s="2" t="s">
        <v>487</v>
      </c>
      <c r="C43" s="120">
        <v>16124.420823008333</v>
      </c>
      <c r="D43" s="218"/>
      <c r="E43" s="120">
        <v>15191</v>
      </c>
      <c r="F43" s="218"/>
      <c r="G43" s="120">
        <v>15050</v>
      </c>
    </row>
    <row r="44" spans="1:7">
      <c r="A44" s="213" t="s">
        <v>486</v>
      </c>
      <c r="B44" s="2" t="s">
        <v>485</v>
      </c>
      <c r="C44" s="120">
        <v>1323.2913896425</v>
      </c>
      <c r="D44" s="218"/>
      <c r="E44" s="120">
        <v>1166</v>
      </c>
      <c r="F44" s="218"/>
      <c r="G44" s="120">
        <v>933</v>
      </c>
    </row>
    <row r="45" spans="1:7">
      <c r="A45" s="213">
        <v>16</v>
      </c>
      <c r="B45" s="2" t="s">
        <v>484</v>
      </c>
      <c r="C45" s="120">
        <v>14801.129433365835</v>
      </c>
      <c r="D45" s="218"/>
      <c r="E45" s="120">
        <v>14025</v>
      </c>
      <c r="F45" s="218"/>
      <c r="G45" s="120">
        <v>14117</v>
      </c>
    </row>
    <row r="46" spans="1:7">
      <c r="A46" s="213">
        <v>17</v>
      </c>
      <c r="B46" s="2" t="s">
        <v>483</v>
      </c>
      <c r="C46" s="216">
        <v>1.5640000000000001</v>
      </c>
      <c r="D46" s="217"/>
      <c r="E46" s="216">
        <v>1.5269999999999999</v>
      </c>
      <c r="F46" s="217"/>
      <c r="G46" s="216">
        <v>1.4930000000000001</v>
      </c>
    </row>
    <row r="47" spans="1:7">
      <c r="A47" s="222"/>
      <c r="B47" s="221" t="s">
        <v>482</v>
      </c>
      <c r="C47" s="220"/>
      <c r="D47" s="220"/>
      <c r="E47" s="220"/>
      <c r="F47" s="220"/>
      <c r="G47" s="220"/>
    </row>
    <row r="48" spans="1:7">
      <c r="A48" s="213">
        <v>18</v>
      </c>
      <c r="B48" s="2" t="s">
        <v>481</v>
      </c>
      <c r="C48" s="120">
        <v>128936</v>
      </c>
      <c r="D48" s="219"/>
      <c r="E48" s="120">
        <v>133642</v>
      </c>
      <c r="F48" s="219"/>
      <c r="G48" s="120">
        <v>126282.41633796893</v>
      </c>
    </row>
    <row r="49" spans="1:7">
      <c r="A49" s="213">
        <v>19</v>
      </c>
      <c r="B49" s="2" t="s">
        <v>480</v>
      </c>
      <c r="C49" s="120">
        <v>104693</v>
      </c>
      <c r="D49" s="218"/>
      <c r="E49" s="120">
        <v>104288</v>
      </c>
      <c r="F49" s="218"/>
      <c r="G49" s="120">
        <v>103732.75662105998</v>
      </c>
    </row>
    <row r="50" spans="1:7">
      <c r="A50" s="213">
        <v>20</v>
      </c>
      <c r="B50" s="2" t="s">
        <v>479</v>
      </c>
      <c r="C50" s="216">
        <v>1.232</v>
      </c>
      <c r="D50" s="217"/>
      <c r="E50" s="216">
        <v>1.2809999999999999</v>
      </c>
      <c r="F50" s="217"/>
      <c r="G50" s="216">
        <v>1.2170000000000001</v>
      </c>
    </row>
    <row r="52" spans="1:7">
      <c r="E52" s="215"/>
      <c r="G52" s="215"/>
    </row>
    <row r="53" spans="1:7">
      <c r="C53" s="451"/>
    </row>
  </sheetData>
  <mergeCells count="1">
    <mergeCell ref="A4:A5"/>
  </mergeCells>
  <pageMargins left="0.7" right="0.7" top="0.75" bottom="0.75" header="0.3" footer="0.3"/>
  <pageSetup paperSize="9" scale="73"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01A5D2-23DB-4977-B655-54DAF9044FD9}">
  <dimension ref="A1:H45"/>
  <sheetViews>
    <sheetView showGridLines="0" zoomScaleNormal="100" workbookViewId="0">
      <selection activeCell="C7" sqref="C7"/>
    </sheetView>
  </sheetViews>
  <sheetFormatPr baseColWidth="10" defaultColWidth="11.44140625" defaultRowHeight="14.4"/>
  <cols>
    <col min="1" max="1" width="7.6640625" customWidth="1"/>
    <col min="2" max="2" width="59.6640625" customWidth="1"/>
    <col min="3" max="5" width="17.109375" customWidth="1"/>
    <col min="6" max="6" width="15" bestFit="1" customWidth="1"/>
  </cols>
  <sheetData>
    <row r="1" spans="1:8" ht="25.8">
      <c r="A1" s="162" t="s">
        <v>401</v>
      </c>
      <c r="B1" s="88"/>
      <c r="C1" s="88"/>
      <c r="D1" s="88"/>
      <c r="E1" s="88"/>
    </row>
    <row r="2" spans="1:8">
      <c r="A2" s="88"/>
      <c r="B2" s="88"/>
      <c r="C2" s="88"/>
      <c r="D2" s="88"/>
      <c r="E2" s="88"/>
    </row>
    <row r="3" spans="1:8">
      <c r="A3" s="88"/>
      <c r="B3" s="88"/>
      <c r="C3" s="88"/>
      <c r="D3" s="88"/>
      <c r="E3" s="88"/>
    </row>
    <row r="4" spans="1:8" ht="57.6" customHeight="1">
      <c r="A4" s="490" t="s">
        <v>393</v>
      </c>
      <c r="B4" s="491"/>
      <c r="C4" s="496" t="s">
        <v>358</v>
      </c>
      <c r="D4" s="496"/>
      <c r="E4" s="149" t="s">
        <v>359</v>
      </c>
      <c r="F4" s="98"/>
      <c r="G4" s="98"/>
    </row>
    <row r="5" spans="1:8">
      <c r="A5" s="492"/>
      <c r="B5" s="493"/>
      <c r="C5" s="96" t="s">
        <v>116</v>
      </c>
      <c r="D5" s="96" t="s">
        <v>117</v>
      </c>
      <c r="E5" s="96" t="s">
        <v>118</v>
      </c>
      <c r="G5" s="98"/>
    </row>
    <row r="6" spans="1:8">
      <c r="A6" s="494"/>
      <c r="B6" s="495"/>
      <c r="C6" s="97">
        <v>45291</v>
      </c>
      <c r="D6" s="97">
        <v>44926</v>
      </c>
      <c r="E6" s="97">
        <v>44926</v>
      </c>
    </row>
    <row r="7" spans="1:8">
      <c r="A7" s="96">
        <v>1</v>
      </c>
      <c r="B7" s="89" t="s">
        <v>360</v>
      </c>
      <c r="C7" s="417">
        <v>78064</v>
      </c>
      <c r="D7" s="130">
        <v>74526</v>
      </c>
      <c r="E7" s="130">
        <f t="shared" ref="E7:E13" si="0">C7*0.08</f>
        <v>6245.12</v>
      </c>
    </row>
    <row r="8" spans="1:8">
      <c r="A8" s="96">
        <v>2</v>
      </c>
      <c r="B8" s="90" t="s">
        <v>361</v>
      </c>
      <c r="C8" s="417">
        <v>78064</v>
      </c>
      <c r="D8" s="130">
        <v>74526</v>
      </c>
      <c r="E8" s="130">
        <f t="shared" si="0"/>
        <v>6245.12</v>
      </c>
    </row>
    <row r="9" spans="1:8">
      <c r="A9" s="96">
        <v>3</v>
      </c>
      <c r="B9" s="94" t="s">
        <v>362</v>
      </c>
      <c r="C9" s="100">
        <f>0</f>
        <v>0</v>
      </c>
      <c r="D9" s="100">
        <v>0</v>
      </c>
      <c r="E9" s="100">
        <f t="shared" si="0"/>
        <v>0</v>
      </c>
    </row>
    <row r="10" spans="1:8">
      <c r="A10" s="96">
        <v>4</v>
      </c>
      <c r="B10" s="90" t="s">
        <v>363</v>
      </c>
      <c r="C10" s="100">
        <f>0</f>
        <v>0</v>
      </c>
      <c r="D10" s="100">
        <f>0</f>
        <v>0</v>
      </c>
      <c r="E10" s="100">
        <f t="shared" si="0"/>
        <v>0</v>
      </c>
    </row>
    <row r="11" spans="1:8">
      <c r="A11" s="96" t="s">
        <v>364</v>
      </c>
      <c r="B11" s="90" t="s">
        <v>365</v>
      </c>
      <c r="C11" s="100">
        <f>0</f>
        <v>0</v>
      </c>
      <c r="D11" s="100">
        <f>0</f>
        <v>0</v>
      </c>
      <c r="E11" s="100">
        <f t="shared" si="0"/>
        <v>0</v>
      </c>
      <c r="H11" s="194"/>
    </row>
    <row r="12" spans="1:8">
      <c r="A12" s="96">
        <v>5</v>
      </c>
      <c r="B12" s="94" t="s">
        <v>366</v>
      </c>
      <c r="C12" s="100">
        <f>0</f>
        <v>0</v>
      </c>
      <c r="D12" s="100">
        <v>0</v>
      </c>
      <c r="E12" s="100">
        <f t="shared" si="0"/>
        <v>0</v>
      </c>
    </row>
    <row r="13" spans="1:8">
      <c r="A13" s="96">
        <v>6</v>
      </c>
      <c r="B13" s="89" t="s">
        <v>367</v>
      </c>
      <c r="C13" s="417">
        <v>934</v>
      </c>
      <c r="D13" s="130">
        <v>398</v>
      </c>
      <c r="E13" s="131">
        <f t="shared" si="0"/>
        <v>74.72</v>
      </c>
    </row>
    <row r="14" spans="1:8">
      <c r="A14" s="96">
        <v>7</v>
      </c>
      <c r="B14" s="90" t="s">
        <v>361</v>
      </c>
      <c r="C14" s="130">
        <f>C13-C17</f>
        <v>359</v>
      </c>
      <c r="D14" s="130">
        <f>D13-D17</f>
        <v>393</v>
      </c>
      <c r="E14" s="131">
        <f>C14*0.08</f>
        <v>28.72</v>
      </c>
    </row>
    <row r="15" spans="1:8">
      <c r="A15" s="96">
        <v>8</v>
      </c>
      <c r="B15" s="90" t="s">
        <v>368</v>
      </c>
      <c r="C15" s="100">
        <v>0</v>
      </c>
      <c r="D15" s="100">
        <v>0</v>
      </c>
      <c r="E15" s="100">
        <v>0</v>
      </c>
    </row>
    <row r="16" spans="1:8">
      <c r="A16" s="96" t="s">
        <v>369</v>
      </c>
      <c r="B16" s="90" t="s">
        <v>370</v>
      </c>
      <c r="C16" s="415">
        <v>8.4431292333398194</v>
      </c>
      <c r="D16" s="415">
        <v>7.3456687900000004</v>
      </c>
      <c r="E16" s="132">
        <f>C16*0.08</f>
        <v>0.67545033866718551</v>
      </c>
    </row>
    <row r="17" spans="1:6">
      <c r="A17" s="96" t="s">
        <v>371</v>
      </c>
      <c r="B17" s="90" t="s">
        <v>372</v>
      </c>
      <c r="C17" s="130">
        <v>575</v>
      </c>
      <c r="D17" s="130">
        <v>5</v>
      </c>
      <c r="E17" s="132">
        <f>C17*0.08</f>
        <v>46</v>
      </c>
    </row>
    <row r="18" spans="1:6">
      <c r="A18" s="96">
        <v>9</v>
      </c>
      <c r="B18" s="90" t="s">
        <v>373</v>
      </c>
      <c r="C18" s="415">
        <f>C13-C14-C15-C16-C17</f>
        <v>-8.443129233339846</v>
      </c>
      <c r="D18" s="415">
        <f>D13-D14-D15-D16-D17</f>
        <v>-7.3456687900000004</v>
      </c>
      <c r="E18" s="416">
        <f>C18*0.08</f>
        <v>-0.67545033866718773</v>
      </c>
      <c r="F18" s="13"/>
    </row>
    <row r="19" spans="1:6">
      <c r="A19" s="96">
        <v>10</v>
      </c>
      <c r="B19" s="94" t="s">
        <v>18</v>
      </c>
      <c r="C19" s="172"/>
      <c r="D19" s="172"/>
      <c r="E19" s="172"/>
    </row>
    <row r="20" spans="1:6">
      <c r="A20" s="96">
        <v>11</v>
      </c>
      <c r="B20" s="94" t="s">
        <v>18</v>
      </c>
      <c r="C20" s="172"/>
      <c r="D20" s="172"/>
      <c r="E20" s="172"/>
    </row>
    <row r="21" spans="1:6">
      <c r="A21" s="96">
        <v>12</v>
      </c>
      <c r="B21" s="94" t="s">
        <v>18</v>
      </c>
      <c r="C21" s="172"/>
      <c r="D21" s="172"/>
      <c r="E21" s="172"/>
    </row>
    <row r="22" spans="1:6">
      <c r="A22" s="96">
        <v>13</v>
      </c>
      <c r="B22" s="94" t="s">
        <v>18</v>
      </c>
      <c r="C22" s="172"/>
      <c r="D22" s="172"/>
      <c r="E22" s="172"/>
    </row>
    <row r="23" spans="1:6">
      <c r="A23" s="96">
        <v>14</v>
      </c>
      <c r="B23" s="94" t="s">
        <v>18</v>
      </c>
      <c r="C23" s="172"/>
      <c r="D23" s="172"/>
      <c r="E23" s="172"/>
    </row>
    <row r="24" spans="1:6">
      <c r="A24" s="96">
        <v>15</v>
      </c>
      <c r="B24" s="89" t="s">
        <v>374</v>
      </c>
      <c r="C24" s="100">
        <v>0</v>
      </c>
      <c r="D24" s="100">
        <v>0</v>
      </c>
      <c r="E24" s="100">
        <f>C24*0.08</f>
        <v>0</v>
      </c>
    </row>
    <row r="25" spans="1:6">
      <c r="A25" s="96">
        <v>16</v>
      </c>
      <c r="B25" s="89" t="s">
        <v>375</v>
      </c>
      <c r="C25" s="100">
        <f>0</f>
        <v>0</v>
      </c>
      <c r="D25" s="100">
        <f>0</f>
        <v>0</v>
      </c>
      <c r="E25" s="100">
        <f>C25*0.08</f>
        <v>0</v>
      </c>
    </row>
    <row r="26" spans="1:6">
      <c r="A26" s="96">
        <v>17</v>
      </c>
      <c r="B26" s="90" t="s">
        <v>376</v>
      </c>
      <c r="C26" s="100">
        <f>0</f>
        <v>0</v>
      </c>
      <c r="D26" s="100">
        <f>0</f>
        <v>0</v>
      </c>
      <c r="E26" s="133">
        <f>C26*0.08</f>
        <v>0</v>
      </c>
    </row>
    <row r="27" spans="1:6">
      <c r="A27" s="96">
        <v>18</v>
      </c>
      <c r="B27" s="90" t="s">
        <v>377</v>
      </c>
      <c r="C27" s="100">
        <f>0</f>
        <v>0</v>
      </c>
      <c r="D27" s="100">
        <f>0</f>
        <v>0</v>
      </c>
      <c r="E27" s="133">
        <f>0</f>
        <v>0</v>
      </c>
    </row>
    <row r="28" spans="1:6">
      <c r="A28" s="96">
        <v>19</v>
      </c>
      <c r="B28" s="90" t="s">
        <v>378</v>
      </c>
      <c r="C28" s="100">
        <f>0</f>
        <v>0</v>
      </c>
      <c r="D28" s="100">
        <f>0</f>
        <v>0</v>
      </c>
      <c r="E28" s="133">
        <f t="shared" ref="E28:E38" si="1">C28*0.08</f>
        <v>0</v>
      </c>
    </row>
    <row r="29" spans="1:6">
      <c r="A29" s="96" t="s">
        <v>379</v>
      </c>
      <c r="B29" s="90" t="s">
        <v>380</v>
      </c>
      <c r="C29" s="100">
        <f>0</f>
        <v>0</v>
      </c>
      <c r="D29" s="100">
        <f>0</f>
        <v>0</v>
      </c>
      <c r="E29" s="133">
        <f t="shared" si="1"/>
        <v>0</v>
      </c>
    </row>
    <row r="30" spans="1:6">
      <c r="A30" s="96">
        <v>20</v>
      </c>
      <c r="B30" s="89" t="s">
        <v>381</v>
      </c>
      <c r="C30" s="100">
        <v>0</v>
      </c>
      <c r="D30" s="100">
        <v>0</v>
      </c>
      <c r="E30" s="100">
        <f t="shared" si="1"/>
        <v>0</v>
      </c>
    </row>
    <row r="31" spans="1:6">
      <c r="A31" s="96">
        <v>21</v>
      </c>
      <c r="B31" s="90" t="s">
        <v>361</v>
      </c>
      <c r="C31" s="100">
        <v>0</v>
      </c>
      <c r="D31" s="100">
        <v>0</v>
      </c>
      <c r="E31" s="100">
        <f t="shared" si="1"/>
        <v>0</v>
      </c>
    </row>
    <row r="32" spans="1:6">
      <c r="A32" s="96">
        <v>22</v>
      </c>
      <c r="B32" s="90" t="s">
        <v>382</v>
      </c>
      <c r="C32" s="100">
        <v>0</v>
      </c>
      <c r="D32" s="100">
        <v>0</v>
      </c>
      <c r="E32" s="100">
        <f t="shared" si="1"/>
        <v>0</v>
      </c>
    </row>
    <row r="33" spans="1:5">
      <c r="A33" s="96" t="s">
        <v>383</v>
      </c>
      <c r="B33" s="89" t="s">
        <v>384</v>
      </c>
      <c r="C33" s="100">
        <v>0</v>
      </c>
      <c r="D33" s="100">
        <v>0</v>
      </c>
      <c r="E33" s="100">
        <f t="shared" si="1"/>
        <v>0</v>
      </c>
    </row>
    <row r="34" spans="1:5">
      <c r="A34" s="96">
        <v>23</v>
      </c>
      <c r="B34" s="89" t="s">
        <v>385</v>
      </c>
      <c r="C34" s="130">
        <v>5642</v>
      </c>
      <c r="D34" s="130">
        <v>4937</v>
      </c>
      <c r="E34" s="130">
        <f t="shared" si="1"/>
        <v>451.36</v>
      </c>
    </row>
    <row r="35" spans="1:5">
      <c r="A35" s="95" t="s">
        <v>386</v>
      </c>
      <c r="B35" s="90" t="s">
        <v>387</v>
      </c>
      <c r="C35" s="130">
        <v>5642</v>
      </c>
      <c r="D35" s="130">
        <v>4937</v>
      </c>
      <c r="E35" s="130">
        <f t="shared" si="1"/>
        <v>451.36</v>
      </c>
    </row>
    <row r="36" spans="1:5">
      <c r="A36" s="96" t="s">
        <v>388</v>
      </c>
      <c r="B36" s="90" t="s">
        <v>389</v>
      </c>
      <c r="C36" s="100">
        <v>0</v>
      </c>
      <c r="D36" s="100">
        <v>0</v>
      </c>
      <c r="E36" s="100">
        <f t="shared" si="1"/>
        <v>0</v>
      </c>
    </row>
    <row r="37" spans="1:5">
      <c r="A37" s="96" t="s">
        <v>390</v>
      </c>
      <c r="B37" s="90" t="s">
        <v>391</v>
      </c>
      <c r="C37" s="100">
        <v>0</v>
      </c>
      <c r="D37" s="100">
        <v>0</v>
      </c>
      <c r="E37" s="100">
        <f t="shared" si="1"/>
        <v>0</v>
      </c>
    </row>
    <row r="38" spans="1:5" ht="28.8">
      <c r="A38" s="93">
        <v>24</v>
      </c>
      <c r="B38" s="91" t="s">
        <v>392</v>
      </c>
      <c r="C38" s="99">
        <v>0</v>
      </c>
      <c r="D38" s="99">
        <v>0</v>
      </c>
      <c r="E38" s="100">
        <f t="shared" si="1"/>
        <v>0</v>
      </c>
    </row>
    <row r="39" spans="1:5">
      <c r="A39" s="95">
        <v>25</v>
      </c>
      <c r="B39" s="94" t="s">
        <v>18</v>
      </c>
      <c r="C39" s="172"/>
      <c r="D39" s="172"/>
      <c r="E39" s="172"/>
    </row>
    <row r="40" spans="1:5">
      <c r="A40" s="95">
        <v>26</v>
      </c>
      <c r="B40" s="94" t="s">
        <v>18</v>
      </c>
      <c r="C40" s="172"/>
      <c r="D40" s="172"/>
      <c r="E40" s="172"/>
    </row>
    <row r="41" spans="1:5">
      <c r="A41" s="95">
        <v>27</v>
      </c>
      <c r="B41" s="94" t="s">
        <v>18</v>
      </c>
      <c r="C41" s="172"/>
      <c r="D41" s="172"/>
      <c r="E41" s="172"/>
    </row>
    <row r="42" spans="1:5">
      <c r="A42" s="95">
        <v>28</v>
      </c>
      <c r="B42" s="94" t="s">
        <v>18</v>
      </c>
      <c r="C42" s="172"/>
      <c r="D42" s="172"/>
      <c r="E42" s="172"/>
    </row>
    <row r="43" spans="1:5">
      <c r="A43" s="93">
        <v>29</v>
      </c>
      <c r="B43" s="91" t="s">
        <v>145</v>
      </c>
      <c r="C43" s="155">
        <f>C7+C13+C24+C25+C30+C33+C34</f>
        <v>84640</v>
      </c>
      <c r="D43" s="155">
        <f>D7+D13+D24+D25+D30+D33+D34</f>
        <v>79861</v>
      </c>
      <c r="E43" s="156">
        <f>C43*0.08</f>
        <v>6771.2</v>
      </c>
    </row>
    <row r="45" spans="1:5">
      <c r="A45" s="88"/>
      <c r="B45" s="88"/>
      <c r="C45" s="92"/>
      <c r="D45" s="88"/>
      <c r="E45" s="88"/>
    </row>
  </sheetData>
  <mergeCells count="2">
    <mergeCell ref="A4:B6"/>
    <mergeCell ref="C4:D4"/>
  </mergeCells>
  <pageMargins left="0.7" right="0.7" top="0.75" bottom="0.75" header="0.3" footer="0.3"/>
  <ignoredErrors>
    <ignoredError sqref="E27" formula="1"/>
  </ignoredErrors>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29F436-F2AC-4964-9242-C1EFB52FAB13}">
  <dimension ref="A1:C119"/>
  <sheetViews>
    <sheetView showGridLines="0" zoomScaleNormal="100" workbookViewId="0">
      <selection activeCell="C103" sqref="C103"/>
    </sheetView>
  </sheetViews>
  <sheetFormatPr baseColWidth="10" defaultColWidth="11.44140625" defaultRowHeight="14.4"/>
  <cols>
    <col min="1" max="1" width="7.6640625" customWidth="1"/>
    <col min="2" max="2" width="62.6640625" customWidth="1"/>
    <col min="3" max="3" width="31.109375" style="39" customWidth="1"/>
  </cols>
  <sheetData>
    <row r="1" spans="1:3" ht="25.8">
      <c r="A1" s="162" t="s">
        <v>400</v>
      </c>
    </row>
    <row r="2" spans="1:3">
      <c r="B2" s="1"/>
    </row>
    <row r="4" spans="1:3" ht="14.4" customHeight="1">
      <c r="A4" s="503"/>
      <c r="B4" s="503" t="s">
        <v>393</v>
      </c>
      <c r="C4" s="505" t="s">
        <v>0</v>
      </c>
    </row>
    <row r="5" spans="1:3" ht="55.2" customHeight="1">
      <c r="A5" s="504"/>
      <c r="B5" s="504"/>
      <c r="C5" s="506"/>
    </row>
    <row r="6" spans="1:3">
      <c r="A6" s="499" t="s">
        <v>1</v>
      </c>
      <c r="B6" s="500"/>
      <c r="C6" s="500"/>
    </row>
    <row r="7" spans="1:3">
      <c r="A7" s="12">
        <v>1</v>
      </c>
      <c r="B7" s="7" t="s">
        <v>2</v>
      </c>
      <c r="C7" s="120">
        <v>4676</v>
      </c>
    </row>
    <row r="8" spans="1:3">
      <c r="A8" s="10"/>
      <c r="B8" s="2" t="s">
        <v>3</v>
      </c>
      <c r="C8" s="129">
        <v>0</v>
      </c>
    </row>
    <row r="9" spans="1:3">
      <c r="A9" s="10"/>
      <c r="B9" s="2" t="s">
        <v>4</v>
      </c>
      <c r="C9" s="129">
        <v>0</v>
      </c>
    </row>
    <row r="10" spans="1:3">
      <c r="A10" s="10"/>
      <c r="B10" s="2" t="s">
        <v>5</v>
      </c>
      <c r="C10" s="129">
        <v>0</v>
      </c>
    </row>
    <row r="11" spans="1:3">
      <c r="A11" s="10">
        <v>2</v>
      </c>
      <c r="B11" s="2" t="s">
        <v>6</v>
      </c>
      <c r="C11" s="121">
        <v>10140</v>
      </c>
    </row>
    <row r="12" spans="1:3">
      <c r="A12" s="10">
        <v>3</v>
      </c>
      <c r="B12" s="2" t="s">
        <v>7</v>
      </c>
      <c r="C12" s="99">
        <v>0</v>
      </c>
    </row>
    <row r="13" spans="1:3">
      <c r="A13" s="10" t="s">
        <v>8</v>
      </c>
      <c r="B13" s="2" t="s">
        <v>9</v>
      </c>
      <c r="C13" s="99">
        <v>0</v>
      </c>
    </row>
    <row r="14" spans="1:3" ht="28.8">
      <c r="A14" s="10">
        <v>4</v>
      </c>
      <c r="B14" s="2" t="s">
        <v>10</v>
      </c>
      <c r="C14" s="99">
        <v>0</v>
      </c>
    </row>
    <row r="15" spans="1:3">
      <c r="A15" s="10">
        <v>5</v>
      </c>
      <c r="B15" s="2" t="s">
        <v>11</v>
      </c>
      <c r="C15" s="100">
        <v>0</v>
      </c>
    </row>
    <row r="16" spans="1:3" ht="28.8">
      <c r="A16" s="10" t="s">
        <v>12</v>
      </c>
      <c r="B16" s="2" t="s">
        <v>13</v>
      </c>
      <c r="C16" s="122">
        <v>587</v>
      </c>
    </row>
    <row r="17" spans="1:3">
      <c r="A17" s="6">
        <v>6</v>
      </c>
      <c r="B17" s="3" t="s">
        <v>14</v>
      </c>
      <c r="C17" s="150">
        <v>15403</v>
      </c>
    </row>
    <row r="18" spans="1:3">
      <c r="A18" s="499" t="s">
        <v>15</v>
      </c>
      <c r="B18" s="500"/>
      <c r="C18" s="500"/>
    </row>
    <row r="19" spans="1:3">
      <c r="A19" s="10">
        <v>7</v>
      </c>
      <c r="B19" s="2" t="s">
        <v>16</v>
      </c>
      <c r="C19" s="121">
        <v>-32</v>
      </c>
    </row>
    <row r="20" spans="1:3">
      <c r="A20" s="10">
        <v>8</v>
      </c>
      <c r="B20" s="2" t="s">
        <v>17</v>
      </c>
      <c r="C20" s="151">
        <v>-113.3</v>
      </c>
    </row>
    <row r="21" spans="1:3">
      <c r="A21" s="10">
        <v>9</v>
      </c>
      <c r="B21" s="2" t="s">
        <v>18</v>
      </c>
      <c r="C21" s="46"/>
    </row>
    <row r="22" spans="1:3" ht="56.4" customHeight="1">
      <c r="A22" s="10">
        <v>10</v>
      </c>
      <c r="B22" s="2" t="s">
        <v>19</v>
      </c>
      <c r="C22" s="99">
        <v>0</v>
      </c>
    </row>
    <row r="23" spans="1:3" ht="28.8">
      <c r="A23" s="10">
        <v>11</v>
      </c>
      <c r="B23" s="2" t="s">
        <v>20</v>
      </c>
      <c r="C23" s="99">
        <v>0</v>
      </c>
    </row>
    <row r="24" spans="1:3" ht="26.4" customHeight="1">
      <c r="A24" s="10">
        <v>12</v>
      </c>
      <c r="B24" s="2" t="s">
        <v>21</v>
      </c>
      <c r="C24" s="99">
        <v>0</v>
      </c>
    </row>
    <row r="25" spans="1:3" ht="28.8">
      <c r="A25" s="10">
        <v>13</v>
      </c>
      <c r="B25" s="2" t="s">
        <v>22</v>
      </c>
      <c r="C25" s="99">
        <v>0</v>
      </c>
    </row>
    <row r="26" spans="1:3" ht="28.8">
      <c r="A26" s="10">
        <v>14</v>
      </c>
      <c r="B26" s="2" t="s">
        <v>23</v>
      </c>
      <c r="C26" s="99">
        <v>0</v>
      </c>
    </row>
    <row r="27" spans="1:3">
      <c r="A27" s="10">
        <v>15</v>
      </c>
      <c r="B27" s="2" t="s">
        <v>24</v>
      </c>
      <c r="C27" s="99">
        <v>0</v>
      </c>
    </row>
    <row r="28" spans="1:3" ht="28.8">
      <c r="A28" s="10">
        <v>16</v>
      </c>
      <c r="B28" s="2" t="s">
        <v>25</v>
      </c>
      <c r="C28" s="121">
        <v>-6.6273999999999997</v>
      </c>
    </row>
    <row r="29" spans="1:3" ht="57.6">
      <c r="A29" s="10">
        <v>17</v>
      </c>
      <c r="B29" s="2" t="s">
        <v>26</v>
      </c>
      <c r="C29" s="99">
        <v>0</v>
      </c>
    </row>
    <row r="30" spans="1:3" ht="72" customHeight="1">
      <c r="A30" s="10">
        <v>18</v>
      </c>
      <c r="B30" s="2" t="s">
        <v>27</v>
      </c>
      <c r="C30" s="99">
        <v>0</v>
      </c>
    </row>
    <row r="31" spans="1:3" ht="67.95" customHeight="1">
      <c r="A31" s="10">
        <v>19</v>
      </c>
      <c r="B31" s="2" t="s">
        <v>28</v>
      </c>
      <c r="C31" s="121">
        <v>-232.3</v>
      </c>
    </row>
    <row r="32" spans="1:3">
      <c r="A32" s="10">
        <v>20</v>
      </c>
      <c r="B32" s="2" t="s">
        <v>18</v>
      </c>
      <c r="C32" s="47"/>
    </row>
    <row r="33" spans="1:3" ht="28.8">
      <c r="A33" s="10" t="s">
        <v>29</v>
      </c>
      <c r="B33" s="2" t="s">
        <v>30</v>
      </c>
      <c r="C33" s="100">
        <v>0</v>
      </c>
    </row>
    <row r="34" spans="1:3" ht="28.8">
      <c r="A34" s="10" t="s">
        <v>31</v>
      </c>
      <c r="B34" s="2" t="s">
        <v>32</v>
      </c>
      <c r="C34" s="99">
        <v>0</v>
      </c>
    </row>
    <row r="35" spans="1:3">
      <c r="A35" s="10" t="s">
        <v>33</v>
      </c>
      <c r="B35" s="2" t="s">
        <v>34</v>
      </c>
      <c r="C35" s="99">
        <v>0</v>
      </c>
    </row>
    <row r="36" spans="1:3">
      <c r="A36" s="10" t="s">
        <v>35</v>
      </c>
      <c r="B36" s="2" t="s">
        <v>36</v>
      </c>
      <c r="C36" s="99">
        <v>0</v>
      </c>
    </row>
    <row r="37" spans="1:3" ht="43.2">
      <c r="A37" s="10">
        <v>21</v>
      </c>
      <c r="B37" s="2" t="s">
        <v>37</v>
      </c>
      <c r="C37" s="99">
        <v>0</v>
      </c>
    </row>
    <row r="38" spans="1:3">
      <c r="A38" s="10">
        <v>22</v>
      </c>
      <c r="B38" s="2" t="s">
        <v>38</v>
      </c>
      <c r="C38" s="99">
        <v>0</v>
      </c>
    </row>
    <row r="39" spans="1:3" ht="55.95" customHeight="1">
      <c r="A39" s="10">
        <v>23</v>
      </c>
      <c r="B39" s="2" t="s">
        <v>39</v>
      </c>
      <c r="C39" s="123">
        <v>0</v>
      </c>
    </row>
    <row r="40" spans="1:3">
      <c r="A40" s="10">
        <v>24</v>
      </c>
      <c r="B40" s="2" t="s">
        <v>18</v>
      </c>
      <c r="C40" s="124"/>
    </row>
    <row r="41" spans="1:3" ht="29.4" customHeight="1">
      <c r="A41" s="10">
        <v>25</v>
      </c>
      <c r="B41" s="2" t="s">
        <v>40</v>
      </c>
      <c r="C41" s="123">
        <v>0</v>
      </c>
    </row>
    <row r="42" spans="1:3">
      <c r="A42" s="10" t="s">
        <v>41</v>
      </c>
      <c r="B42" s="2" t="s">
        <v>42</v>
      </c>
      <c r="C42" s="99">
        <v>0</v>
      </c>
    </row>
    <row r="43" spans="1:3" ht="57.6">
      <c r="A43" s="10" t="s">
        <v>43</v>
      </c>
      <c r="B43" s="2" t="s">
        <v>44</v>
      </c>
      <c r="C43" s="123">
        <v>0</v>
      </c>
    </row>
    <row r="44" spans="1:3">
      <c r="A44" s="10">
        <v>26</v>
      </c>
      <c r="B44" s="2" t="s">
        <v>18</v>
      </c>
      <c r="C44" s="45"/>
    </row>
    <row r="45" spans="1:3" ht="28.8">
      <c r="A45" s="10">
        <v>27</v>
      </c>
      <c r="B45" s="2" t="s">
        <v>45</v>
      </c>
      <c r="C45" s="99">
        <v>0</v>
      </c>
    </row>
    <row r="46" spans="1:3">
      <c r="A46" s="10" t="s">
        <v>46</v>
      </c>
      <c r="B46" s="2" t="s">
        <v>356</v>
      </c>
      <c r="C46" s="125">
        <v>-841.2</v>
      </c>
    </row>
    <row r="47" spans="1:3">
      <c r="A47" s="10">
        <v>28</v>
      </c>
      <c r="B47" s="3" t="s">
        <v>47</v>
      </c>
      <c r="C47" s="151">
        <f>(C19+C20+C22+C23+C24+C25+C26+C27+C28+C29+C30+C31+C33+C37+C38+C42+C46)</f>
        <v>-1225.4274</v>
      </c>
    </row>
    <row r="48" spans="1:3">
      <c r="A48" s="10">
        <v>29</v>
      </c>
      <c r="B48" s="3" t="s">
        <v>48</v>
      </c>
      <c r="C48" s="151">
        <v>14178</v>
      </c>
    </row>
    <row r="49" spans="1:3">
      <c r="A49" s="499" t="s">
        <v>49</v>
      </c>
      <c r="B49" s="500"/>
      <c r="C49" s="500"/>
    </row>
    <row r="50" spans="1:3">
      <c r="A50" s="10">
        <v>30</v>
      </c>
      <c r="B50" s="2" t="s">
        <v>2</v>
      </c>
      <c r="C50" s="125">
        <v>1168</v>
      </c>
    </row>
    <row r="51" spans="1:3">
      <c r="A51" s="10">
        <v>31</v>
      </c>
      <c r="B51" s="2" t="s">
        <v>50</v>
      </c>
      <c r="C51" s="130">
        <f>C50</f>
        <v>1168</v>
      </c>
    </row>
    <row r="52" spans="1:3">
      <c r="A52" s="10">
        <v>32</v>
      </c>
      <c r="B52" s="2" t="s">
        <v>51</v>
      </c>
      <c r="C52" s="100">
        <v>0</v>
      </c>
    </row>
    <row r="53" spans="1:3" ht="43.2">
      <c r="A53" s="10">
        <v>34</v>
      </c>
      <c r="B53" s="2" t="s">
        <v>52</v>
      </c>
      <c r="C53" s="100">
        <v>0</v>
      </c>
    </row>
    <row r="54" spans="1:3">
      <c r="A54" s="10">
        <v>35</v>
      </c>
      <c r="B54" s="2" t="s">
        <v>53</v>
      </c>
      <c r="C54" s="100">
        <v>0</v>
      </c>
    </row>
    <row r="55" spans="1:3">
      <c r="A55" s="6">
        <v>36</v>
      </c>
      <c r="B55" s="3" t="s">
        <v>54</v>
      </c>
      <c r="C55" s="152">
        <f>C65</f>
        <v>1168</v>
      </c>
    </row>
    <row r="56" spans="1:3">
      <c r="A56" s="499" t="s">
        <v>55</v>
      </c>
      <c r="B56" s="500"/>
      <c r="C56" s="500"/>
    </row>
    <row r="57" spans="1:3" ht="28.8">
      <c r="A57" s="10">
        <v>37</v>
      </c>
      <c r="B57" s="2" t="s">
        <v>56</v>
      </c>
      <c r="C57" s="99">
        <v>0</v>
      </c>
    </row>
    <row r="58" spans="1:3" ht="57.6">
      <c r="A58" s="10">
        <v>38</v>
      </c>
      <c r="B58" s="2" t="s">
        <v>57</v>
      </c>
      <c r="C58" s="99">
        <v>0</v>
      </c>
    </row>
    <row r="59" spans="1:3" ht="57.6">
      <c r="A59" s="10">
        <v>39</v>
      </c>
      <c r="B59" s="2" t="s">
        <v>58</v>
      </c>
      <c r="C59" s="99">
        <v>0</v>
      </c>
    </row>
    <row r="60" spans="1:3" ht="57.6">
      <c r="A60" s="10">
        <v>40</v>
      </c>
      <c r="B60" s="2" t="s">
        <v>59</v>
      </c>
      <c r="C60" s="99">
        <v>0</v>
      </c>
    </row>
    <row r="61" spans="1:3">
      <c r="A61" s="10">
        <v>41</v>
      </c>
      <c r="B61" s="2" t="s">
        <v>18</v>
      </c>
      <c r="C61" s="126"/>
    </row>
    <row r="62" spans="1:3" ht="28.8">
      <c r="A62" s="10">
        <v>42</v>
      </c>
      <c r="B62" s="2" t="s">
        <v>60</v>
      </c>
      <c r="C62" s="99">
        <v>0</v>
      </c>
    </row>
    <row r="63" spans="1:3">
      <c r="A63" s="10" t="s">
        <v>61</v>
      </c>
      <c r="B63" s="2" t="s">
        <v>62</v>
      </c>
      <c r="C63" s="100">
        <v>0</v>
      </c>
    </row>
    <row r="64" spans="1:3">
      <c r="A64" s="6">
        <v>43</v>
      </c>
      <c r="B64" s="3" t="s">
        <v>63</v>
      </c>
      <c r="C64" s="99">
        <f>C57+C58+C59+C60+C62+C63</f>
        <v>0</v>
      </c>
    </row>
    <row r="65" spans="1:3">
      <c r="A65" s="6">
        <v>44</v>
      </c>
      <c r="B65" s="3" t="s">
        <v>64</v>
      </c>
      <c r="C65" s="151">
        <v>1168</v>
      </c>
    </row>
    <row r="66" spans="1:3">
      <c r="A66" s="6">
        <v>45</v>
      </c>
      <c r="B66" s="3" t="s">
        <v>65</v>
      </c>
      <c r="C66" s="151">
        <v>15346</v>
      </c>
    </row>
    <row r="67" spans="1:3">
      <c r="A67" s="499" t="s">
        <v>66</v>
      </c>
      <c r="B67" s="500"/>
      <c r="C67" s="500"/>
    </row>
    <row r="68" spans="1:3">
      <c r="A68" s="10">
        <v>46</v>
      </c>
      <c r="B68" s="2" t="s">
        <v>67</v>
      </c>
      <c r="C68" s="137">
        <v>1847</v>
      </c>
    </row>
    <row r="69" spans="1:3" ht="43.2">
      <c r="A69" s="10">
        <v>48</v>
      </c>
      <c r="B69" s="2" t="s">
        <v>68</v>
      </c>
      <c r="C69" s="100">
        <v>0</v>
      </c>
    </row>
    <row r="70" spans="1:3">
      <c r="A70" s="10">
        <v>49</v>
      </c>
      <c r="B70" s="2" t="s">
        <v>69</v>
      </c>
      <c r="C70" s="100">
        <v>0</v>
      </c>
    </row>
    <row r="71" spans="1:3">
      <c r="A71" s="10">
        <v>50</v>
      </c>
      <c r="B71" s="2" t="s">
        <v>70</v>
      </c>
      <c r="C71" s="100">
        <v>0</v>
      </c>
    </row>
    <row r="72" spans="1:3">
      <c r="A72" s="6">
        <v>51</v>
      </c>
      <c r="B72" s="3" t="s">
        <v>71</v>
      </c>
      <c r="C72" s="153">
        <f>SUM(C68:C71)</f>
        <v>1847</v>
      </c>
    </row>
    <row r="73" spans="1:3">
      <c r="A73" s="499" t="s">
        <v>72</v>
      </c>
      <c r="B73" s="500"/>
      <c r="C73" s="500"/>
    </row>
    <row r="74" spans="1:3" ht="28.8">
      <c r="A74" s="10">
        <v>52</v>
      </c>
      <c r="B74" s="2" t="s">
        <v>73</v>
      </c>
      <c r="C74" s="99">
        <v>0</v>
      </c>
    </row>
    <row r="75" spans="1:3" ht="75" customHeight="1">
      <c r="A75" s="10">
        <v>53</v>
      </c>
      <c r="B75" s="2" t="s">
        <v>74</v>
      </c>
      <c r="C75" s="99">
        <v>0</v>
      </c>
    </row>
    <row r="76" spans="1:3" ht="73.2" customHeight="1">
      <c r="A76" s="10">
        <v>54</v>
      </c>
      <c r="B76" s="2" t="s">
        <v>75</v>
      </c>
      <c r="C76" s="99">
        <v>0</v>
      </c>
    </row>
    <row r="77" spans="1:3">
      <c r="A77" s="10" t="s">
        <v>76</v>
      </c>
      <c r="B77" s="2" t="s">
        <v>18</v>
      </c>
      <c r="C77" s="47"/>
    </row>
    <row r="78" spans="1:3" ht="57.6">
      <c r="A78" s="10">
        <v>55</v>
      </c>
      <c r="B78" s="2" t="s">
        <v>77</v>
      </c>
      <c r="C78" s="99">
        <v>0</v>
      </c>
    </row>
    <row r="79" spans="1:3">
      <c r="A79" s="10">
        <v>56</v>
      </c>
      <c r="B79" s="2" t="s">
        <v>18</v>
      </c>
      <c r="C79" s="99"/>
    </row>
    <row r="80" spans="1:3" ht="28.8">
      <c r="A80" s="10" t="s">
        <v>78</v>
      </c>
      <c r="B80" s="4" t="s">
        <v>79</v>
      </c>
      <c r="C80" s="123">
        <v>0</v>
      </c>
    </row>
    <row r="81" spans="1:3">
      <c r="A81" s="10" t="s">
        <v>80</v>
      </c>
      <c r="B81" s="4" t="s">
        <v>81</v>
      </c>
      <c r="C81" s="100">
        <v>0</v>
      </c>
    </row>
    <row r="82" spans="1:3">
      <c r="A82" s="6">
        <v>57</v>
      </c>
      <c r="B82" s="5" t="s">
        <v>82</v>
      </c>
      <c r="C82" s="123">
        <f>C74+C75+C76+C78+C80</f>
        <v>0</v>
      </c>
    </row>
    <row r="83" spans="1:3">
      <c r="A83" s="6">
        <v>58</v>
      </c>
      <c r="B83" s="5" t="s">
        <v>83</v>
      </c>
      <c r="C83" s="151">
        <v>1847</v>
      </c>
    </row>
    <row r="84" spans="1:3">
      <c r="A84" s="6">
        <v>59</v>
      </c>
      <c r="B84" s="5" t="s">
        <v>84</v>
      </c>
      <c r="C84" s="151">
        <v>17193</v>
      </c>
    </row>
    <row r="85" spans="1:3">
      <c r="A85" s="6">
        <v>60</v>
      </c>
      <c r="B85" s="5" t="s">
        <v>85</v>
      </c>
      <c r="C85" s="151">
        <v>84641</v>
      </c>
    </row>
    <row r="86" spans="1:3">
      <c r="A86" s="499" t="s">
        <v>86</v>
      </c>
      <c r="B86" s="500"/>
      <c r="C86" s="500"/>
    </row>
    <row r="87" spans="1:3">
      <c r="A87" s="10">
        <v>61</v>
      </c>
      <c r="B87" s="11" t="s">
        <v>87</v>
      </c>
      <c r="C87" s="127">
        <v>0.16750000000000001</v>
      </c>
    </row>
    <row r="88" spans="1:3">
      <c r="A88" s="10">
        <v>62</v>
      </c>
      <c r="B88" s="11" t="s">
        <v>88</v>
      </c>
      <c r="C88" s="127">
        <v>0.18129999999999999</v>
      </c>
    </row>
    <row r="89" spans="1:3">
      <c r="A89" s="10">
        <v>63</v>
      </c>
      <c r="B89" s="11" t="s">
        <v>89</v>
      </c>
      <c r="C89" s="127">
        <v>0.2031</v>
      </c>
    </row>
    <row r="90" spans="1:3">
      <c r="A90" s="10">
        <v>64</v>
      </c>
      <c r="B90" s="11" t="s">
        <v>90</v>
      </c>
      <c r="C90" s="128">
        <v>0.14940000000000001</v>
      </c>
    </row>
    <row r="91" spans="1:3">
      <c r="A91" s="10">
        <v>65</v>
      </c>
      <c r="B91" s="11" t="s">
        <v>91</v>
      </c>
      <c r="C91" s="425">
        <v>2.4999999999999998E-2</v>
      </c>
    </row>
    <row r="92" spans="1:3">
      <c r="A92" s="10">
        <v>66</v>
      </c>
      <c r="B92" s="11" t="s">
        <v>92</v>
      </c>
      <c r="C92" s="425">
        <v>2.4759259999999946E-2</v>
      </c>
    </row>
    <row r="93" spans="1:3">
      <c r="A93" s="10">
        <v>67</v>
      </c>
      <c r="B93" s="11" t="s">
        <v>93</v>
      </c>
      <c r="C93" s="425">
        <v>4.4999999999999908E-2</v>
      </c>
    </row>
    <row r="94" spans="1:3" ht="43.95" customHeight="1">
      <c r="A94" s="10" t="s">
        <v>94</v>
      </c>
      <c r="B94" s="8" t="s">
        <v>95</v>
      </c>
      <c r="C94" s="123">
        <v>0</v>
      </c>
    </row>
    <row r="95" spans="1:3" ht="28.8">
      <c r="A95" s="138" t="s">
        <v>96</v>
      </c>
      <c r="B95" s="139" t="s">
        <v>97</v>
      </c>
      <c r="C95" s="134">
        <v>9.6000000000000044E-3</v>
      </c>
    </row>
    <row r="96" spans="1:3" ht="28.8">
      <c r="A96" s="10">
        <v>68</v>
      </c>
      <c r="B96" s="9" t="s">
        <v>98</v>
      </c>
      <c r="C96" s="154">
        <f>C87-C90</f>
        <v>1.8100000000000005E-2</v>
      </c>
    </row>
    <row r="97" spans="1:3">
      <c r="A97" s="10">
        <v>69</v>
      </c>
      <c r="B97" s="4" t="s">
        <v>18</v>
      </c>
      <c r="C97" s="47"/>
    </row>
    <row r="98" spans="1:3">
      <c r="A98" s="10">
        <v>70</v>
      </c>
      <c r="B98" s="4" t="s">
        <v>18</v>
      </c>
      <c r="C98" s="47"/>
    </row>
    <row r="99" spans="1:3">
      <c r="A99" s="10">
        <v>71</v>
      </c>
      <c r="B99" s="4" t="s">
        <v>18</v>
      </c>
      <c r="C99" s="47"/>
    </row>
    <row r="100" spans="1:3">
      <c r="A100" s="499" t="s">
        <v>99</v>
      </c>
      <c r="B100" s="500"/>
      <c r="C100" s="500"/>
    </row>
    <row r="101" spans="1:3" ht="57.6">
      <c r="A101" s="10">
        <v>72</v>
      </c>
      <c r="B101" s="2" t="s">
        <v>100</v>
      </c>
      <c r="C101" s="125">
        <v>139</v>
      </c>
    </row>
    <row r="102" spans="1:3" ht="57.6">
      <c r="A102" s="10">
        <v>73</v>
      </c>
      <c r="B102" s="2" t="s">
        <v>101</v>
      </c>
      <c r="C102" s="125">
        <v>722</v>
      </c>
    </row>
    <row r="103" spans="1:3">
      <c r="A103" s="10">
        <v>74</v>
      </c>
      <c r="B103" s="2" t="s">
        <v>18</v>
      </c>
      <c r="C103" s="48"/>
    </row>
    <row r="104" spans="1:3" ht="43.2">
      <c r="A104" s="10">
        <v>75</v>
      </c>
      <c r="B104" s="2" t="s">
        <v>102</v>
      </c>
      <c r="C104" s="99">
        <v>0</v>
      </c>
    </row>
    <row r="105" spans="1:3">
      <c r="A105" s="499" t="s">
        <v>103</v>
      </c>
      <c r="B105" s="500"/>
      <c r="C105" s="500"/>
    </row>
    <row r="106" spans="1:3" ht="43.95" customHeight="1">
      <c r="A106" s="10">
        <v>76</v>
      </c>
      <c r="B106" s="2" t="s">
        <v>104</v>
      </c>
      <c r="C106" s="99">
        <v>0</v>
      </c>
    </row>
    <row r="107" spans="1:3" ht="28.8">
      <c r="A107" s="10">
        <v>77</v>
      </c>
      <c r="B107" s="2" t="s">
        <v>105</v>
      </c>
      <c r="C107" s="99">
        <v>0</v>
      </c>
    </row>
    <row r="108" spans="1:3">
      <c r="A108" s="501">
        <v>78</v>
      </c>
      <c r="B108" s="502" t="s">
        <v>106</v>
      </c>
      <c r="C108" s="135">
        <v>0</v>
      </c>
    </row>
    <row r="109" spans="1:3">
      <c r="A109" s="501"/>
      <c r="B109" s="502"/>
      <c r="C109" s="135">
        <v>0</v>
      </c>
    </row>
    <row r="110" spans="1:3">
      <c r="A110" s="501"/>
      <c r="B110" s="502"/>
      <c r="C110" s="135">
        <v>0</v>
      </c>
    </row>
    <row r="111" spans="1:3">
      <c r="A111" s="501"/>
      <c r="B111" s="502"/>
      <c r="C111" s="135">
        <v>0</v>
      </c>
    </row>
    <row r="112" spans="1:3" ht="28.8">
      <c r="A112" s="10">
        <v>79</v>
      </c>
      <c r="B112" s="2" t="s">
        <v>107</v>
      </c>
      <c r="C112" s="99">
        <v>0</v>
      </c>
    </row>
    <row r="113" spans="1:3">
      <c r="A113" s="497" t="s">
        <v>108</v>
      </c>
      <c r="B113" s="498"/>
      <c r="C113" s="498"/>
    </row>
    <row r="114" spans="1:3">
      <c r="A114" s="10">
        <v>80</v>
      </c>
      <c r="B114" s="2" t="s">
        <v>109</v>
      </c>
      <c r="C114" s="123">
        <f>0</f>
        <v>0</v>
      </c>
    </row>
    <row r="115" spans="1:3" ht="28.8">
      <c r="A115" s="10">
        <v>81</v>
      </c>
      <c r="B115" s="2" t="s">
        <v>110</v>
      </c>
      <c r="C115" s="123">
        <f>0</f>
        <v>0</v>
      </c>
    </row>
    <row r="116" spans="1:3" ht="31.2" customHeight="1">
      <c r="A116" s="10">
        <v>82</v>
      </c>
      <c r="B116" s="2" t="s">
        <v>112</v>
      </c>
      <c r="C116" s="123">
        <f>0</f>
        <v>0</v>
      </c>
    </row>
    <row r="117" spans="1:3" ht="28.8">
      <c r="A117" s="10">
        <v>83</v>
      </c>
      <c r="B117" s="2" t="s">
        <v>113</v>
      </c>
      <c r="C117" s="123">
        <f>0</f>
        <v>0</v>
      </c>
    </row>
    <row r="118" spans="1:3">
      <c r="A118" s="10">
        <v>84</v>
      </c>
      <c r="B118" s="2" t="s">
        <v>114</v>
      </c>
      <c r="C118" s="123">
        <f>0</f>
        <v>0</v>
      </c>
    </row>
    <row r="119" spans="1:3" ht="28.8">
      <c r="A119" s="10">
        <v>85</v>
      </c>
      <c r="B119" s="2" t="s">
        <v>115</v>
      </c>
      <c r="C119" s="123">
        <f>0</f>
        <v>0</v>
      </c>
    </row>
  </sheetData>
  <mergeCells count="15">
    <mergeCell ref="A4:A5"/>
    <mergeCell ref="B4:B5"/>
    <mergeCell ref="C4:C5"/>
    <mergeCell ref="A67:C67"/>
    <mergeCell ref="A6:C6"/>
    <mergeCell ref="A18:C18"/>
    <mergeCell ref="A49:C49"/>
    <mergeCell ref="A56:C56"/>
    <mergeCell ref="A113:C113"/>
    <mergeCell ref="A73:C73"/>
    <mergeCell ref="A86:C86"/>
    <mergeCell ref="A100:C100"/>
    <mergeCell ref="A105:C105"/>
    <mergeCell ref="A108:A111"/>
    <mergeCell ref="B108:B111"/>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7DC4E8-94AF-421E-A95A-6C03FD485B28}">
  <dimension ref="A1:B38"/>
  <sheetViews>
    <sheetView showGridLines="0" workbookViewId="0">
      <selection activeCell="B8" sqref="B8"/>
    </sheetView>
  </sheetViews>
  <sheetFormatPr baseColWidth="10" defaultColWidth="11.44140625" defaultRowHeight="14.4"/>
  <cols>
    <col min="1" max="1" width="40.6640625" customWidth="1"/>
    <col min="2" max="2" width="41.6640625" customWidth="1"/>
    <col min="7" max="7" width="19.6640625" customWidth="1"/>
    <col min="8" max="8" width="16.6640625" customWidth="1"/>
    <col min="9" max="9" width="16.33203125" customWidth="1"/>
    <col min="10" max="10" width="18.33203125" customWidth="1"/>
  </cols>
  <sheetData>
    <row r="1" spans="1:2" ht="25.8">
      <c r="A1" s="162" t="s">
        <v>1095</v>
      </c>
    </row>
    <row r="2" spans="1:2" s="98" customFormat="1">
      <c r="A2" s="284"/>
    </row>
    <row r="3" spans="1:2" s="98" customFormat="1">
      <c r="A3" s="284"/>
    </row>
    <row r="4" spans="1:2">
      <c r="A4" s="508" t="s">
        <v>393</v>
      </c>
      <c r="B4" s="513" t="s">
        <v>829</v>
      </c>
    </row>
    <row r="5" spans="1:2">
      <c r="A5" s="509"/>
      <c r="B5" s="514"/>
    </row>
    <row r="6" spans="1:2">
      <c r="A6" s="510"/>
      <c r="B6" s="407">
        <v>45291</v>
      </c>
    </row>
    <row r="7" spans="1:2" ht="19.95" customHeight="1">
      <c r="A7" s="507" t="s">
        <v>394</v>
      </c>
      <c r="B7" s="507"/>
    </row>
    <row r="8" spans="1:2">
      <c r="A8" s="397" t="s">
        <v>1097</v>
      </c>
      <c r="B8" s="120">
        <v>604</v>
      </c>
    </row>
    <row r="9" spans="1:2">
      <c r="A9" s="397" t="s">
        <v>1098</v>
      </c>
      <c r="B9" s="120">
        <v>468</v>
      </c>
    </row>
    <row r="10" spans="1:2">
      <c r="A10" s="397" t="s">
        <v>1099</v>
      </c>
      <c r="B10" s="120">
        <v>127532</v>
      </c>
    </row>
    <row r="11" spans="1:2">
      <c r="A11" s="398" t="s">
        <v>1100</v>
      </c>
      <c r="B11" s="120">
        <v>24156</v>
      </c>
    </row>
    <row r="12" spans="1:2">
      <c r="A12" s="398" t="s">
        <v>1101</v>
      </c>
      <c r="B12" s="120">
        <v>235</v>
      </c>
    </row>
    <row r="13" spans="1:2">
      <c r="A13" s="398" t="s">
        <v>1102</v>
      </c>
      <c r="B13" s="120">
        <v>2002</v>
      </c>
    </row>
    <row r="14" spans="1:2">
      <c r="A14" s="398" t="s">
        <v>1103</v>
      </c>
      <c r="B14" s="120">
        <v>0</v>
      </c>
    </row>
    <row r="15" spans="1:2">
      <c r="A15" s="398" t="s">
        <v>1104</v>
      </c>
      <c r="B15" s="120">
        <v>1537</v>
      </c>
    </row>
    <row r="16" spans="1:2">
      <c r="A16" s="398" t="s">
        <v>1105</v>
      </c>
      <c r="B16" s="120">
        <v>114</v>
      </c>
    </row>
    <row r="17" spans="1:2">
      <c r="A17" s="398" t="s">
        <v>1106</v>
      </c>
      <c r="B17" s="120">
        <v>527</v>
      </c>
    </row>
    <row r="18" spans="1:2">
      <c r="A18" s="398" t="s">
        <v>1107</v>
      </c>
      <c r="B18" s="120">
        <v>233</v>
      </c>
    </row>
    <row r="19" spans="1:2">
      <c r="A19" s="399" t="s">
        <v>827</v>
      </c>
      <c r="B19" s="400">
        <v>157407</v>
      </c>
    </row>
    <row r="20" spans="1:2">
      <c r="A20" s="507" t="s">
        <v>1096</v>
      </c>
      <c r="B20" s="507"/>
    </row>
    <row r="21" spans="1:2">
      <c r="A21" s="397" t="s">
        <v>1108</v>
      </c>
      <c r="B21" s="120">
        <v>3530</v>
      </c>
    </row>
    <row r="22" spans="1:2">
      <c r="A22" s="397" t="s">
        <v>1109</v>
      </c>
      <c r="B22" s="120">
        <v>69272</v>
      </c>
    </row>
    <row r="23" spans="1:2">
      <c r="A23" s="397" t="s">
        <v>1110</v>
      </c>
      <c r="B23" s="120">
        <v>56724</v>
      </c>
    </row>
    <row r="24" spans="1:2">
      <c r="A24" s="398" t="s">
        <v>1111</v>
      </c>
      <c r="B24" s="120">
        <v>922</v>
      </c>
    </row>
    <row r="25" spans="1:2">
      <c r="A25" s="398" t="s">
        <v>1112</v>
      </c>
      <c r="B25" s="120">
        <v>496</v>
      </c>
    </row>
    <row r="26" spans="1:2">
      <c r="A26" s="398" t="s">
        <v>1113</v>
      </c>
      <c r="B26" s="120">
        <v>610</v>
      </c>
    </row>
    <row r="27" spans="1:2">
      <c r="A27" s="398" t="s">
        <v>1114</v>
      </c>
      <c r="B27" s="120">
        <v>138</v>
      </c>
    </row>
    <row r="28" spans="1:2">
      <c r="A28" s="398" t="s">
        <v>1115</v>
      </c>
      <c r="B28" s="120">
        <v>23</v>
      </c>
    </row>
    <row r="29" spans="1:2">
      <c r="A29" s="398" t="s">
        <v>1116</v>
      </c>
      <c r="B29" s="120">
        <v>7177</v>
      </c>
    </row>
    <row r="30" spans="1:2">
      <c r="A30" s="398" t="s">
        <v>1117</v>
      </c>
      <c r="B30" s="120">
        <v>1763</v>
      </c>
    </row>
    <row r="31" spans="1:2">
      <c r="A31" s="399" t="s">
        <v>828</v>
      </c>
      <c r="B31" s="400">
        <v>140655</v>
      </c>
    </row>
    <row r="32" spans="1:2">
      <c r="A32" s="507" t="s">
        <v>170</v>
      </c>
      <c r="B32" s="507"/>
    </row>
    <row r="33" spans="1:2">
      <c r="A33" s="397" t="s">
        <v>1120</v>
      </c>
      <c r="B33" s="120">
        <v>5596</v>
      </c>
    </row>
    <row r="34" spans="1:2">
      <c r="A34" s="397" t="s">
        <v>1121</v>
      </c>
      <c r="B34" s="120">
        <v>1085</v>
      </c>
    </row>
    <row r="35" spans="1:2">
      <c r="A35" s="397" t="s">
        <v>1122</v>
      </c>
      <c r="B35" s="120">
        <v>10071</v>
      </c>
    </row>
    <row r="36" spans="1:2">
      <c r="A36" s="399" t="s">
        <v>1123</v>
      </c>
      <c r="B36" s="400">
        <v>16752</v>
      </c>
    </row>
    <row r="37" spans="1:2">
      <c r="A37" s="511"/>
      <c r="B37" s="512"/>
    </row>
    <row r="38" spans="1:2">
      <c r="A38" s="404" t="s">
        <v>831</v>
      </c>
      <c r="B38" s="406">
        <v>157407</v>
      </c>
    </row>
  </sheetData>
  <mergeCells count="6">
    <mergeCell ref="A32:B32"/>
    <mergeCell ref="A4:A6"/>
    <mergeCell ref="A7:B7"/>
    <mergeCell ref="A20:B20"/>
    <mergeCell ref="A37:B37"/>
    <mergeCell ref="B4:B5"/>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9CBA1F-2418-4B61-A8A8-7F77C5D67A66}">
  <dimension ref="A1:V50"/>
  <sheetViews>
    <sheetView showGridLines="0" zoomScaleNormal="100" workbookViewId="0"/>
  </sheetViews>
  <sheetFormatPr baseColWidth="10" defaultColWidth="11.44140625" defaultRowHeight="14.4"/>
  <cols>
    <col min="1" max="1" width="3.44140625" style="53" customWidth="1"/>
    <col min="2" max="2" width="61.88671875" style="53" customWidth="1"/>
    <col min="3" max="3" width="22.6640625" style="53" customWidth="1"/>
    <col min="4" max="4" width="23.33203125" style="53" customWidth="1"/>
    <col min="5" max="9" width="23.109375" style="53" customWidth="1"/>
    <col min="10" max="11" width="21.5546875" style="53" customWidth="1"/>
    <col min="12" max="22" width="21.44140625" style="53" customWidth="1"/>
    <col min="23" max="16384" width="11.44140625" style="13"/>
  </cols>
  <sheetData>
    <row r="1" spans="1:22" ht="25.8">
      <c r="A1" s="162" t="s">
        <v>899</v>
      </c>
    </row>
    <row r="3" spans="1:22" ht="15" customHeight="1">
      <c r="A3" s="54"/>
      <c r="B3" s="54"/>
      <c r="C3" s="54"/>
      <c r="D3" s="54"/>
      <c r="E3" s="54"/>
      <c r="F3" s="54"/>
      <c r="G3" s="54"/>
      <c r="H3" s="54"/>
      <c r="I3" s="54"/>
      <c r="J3" s="54"/>
      <c r="K3" s="54"/>
      <c r="L3" s="54"/>
      <c r="M3" s="54"/>
      <c r="N3" s="54"/>
      <c r="O3" s="54"/>
      <c r="P3" s="54"/>
      <c r="Q3" s="54"/>
      <c r="R3" s="54"/>
      <c r="S3" s="54"/>
      <c r="T3" s="54"/>
      <c r="U3" s="54"/>
      <c r="V3" s="54"/>
    </row>
    <row r="4" spans="1:22">
      <c r="A4" s="60">
        <v>1</v>
      </c>
      <c r="B4" s="55" t="s">
        <v>214</v>
      </c>
      <c r="C4" s="56" t="s">
        <v>215</v>
      </c>
      <c r="D4" s="56" t="s">
        <v>215</v>
      </c>
      <c r="E4" s="56" t="s">
        <v>215</v>
      </c>
      <c r="F4" s="56" t="s">
        <v>215</v>
      </c>
      <c r="G4" s="56" t="s">
        <v>215</v>
      </c>
      <c r="H4" s="56" t="s">
        <v>215</v>
      </c>
      <c r="I4" s="56" t="s">
        <v>215</v>
      </c>
      <c r="J4" s="56" t="s">
        <v>215</v>
      </c>
      <c r="K4" s="56" t="s">
        <v>215</v>
      </c>
      <c r="L4" s="56" t="s">
        <v>215</v>
      </c>
      <c r="M4" s="56" t="s">
        <v>215</v>
      </c>
      <c r="N4" s="56" t="s">
        <v>215</v>
      </c>
      <c r="O4" s="56" t="s">
        <v>215</v>
      </c>
      <c r="P4" s="56" t="s">
        <v>215</v>
      </c>
      <c r="Q4" s="56" t="s">
        <v>215</v>
      </c>
      <c r="R4" s="56" t="s">
        <v>215</v>
      </c>
      <c r="S4" s="56" t="s">
        <v>215</v>
      </c>
      <c r="T4" s="56" t="s">
        <v>215</v>
      </c>
      <c r="U4" s="56" t="s">
        <v>215</v>
      </c>
      <c r="V4" s="56" t="s">
        <v>215</v>
      </c>
    </row>
    <row r="5" spans="1:22">
      <c r="A5" s="60">
        <v>2</v>
      </c>
      <c r="B5" s="55" t="s">
        <v>216</v>
      </c>
      <c r="C5" s="56" t="s">
        <v>217</v>
      </c>
      <c r="D5" s="56" t="s">
        <v>218</v>
      </c>
      <c r="E5" s="56" t="s">
        <v>219</v>
      </c>
      <c r="F5" s="56" t="s">
        <v>220</v>
      </c>
      <c r="G5" s="56" t="s">
        <v>221</v>
      </c>
      <c r="H5" s="56" t="s">
        <v>1086</v>
      </c>
      <c r="I5" s="56" t="s">
        <v>1150</v>
      </c>
      <c r="J5" s="56" t="s">
        <v>222</v>
      </c>
      <c r="K5" s="56" t="s">
        <v>223</v>
      </c>
      <c r="L5" s="56" t="s">
        <v>1088</v>
      </c>
      <c r="M5" s="56" t="s">
        <v>1151</v>
      </c>
      <c r="N5" s="56" t="s">
        <v>1152</v>
      </c>
      <c r="O5" s="56" t="s">
        <v>1153</v>
      </c>
      <c r="P5" s="56" t="s">
        <v>1154</v>
      </c>
      <c r="Q5" s="56" t="s">
        <v>1155</v>
      </c>
      <c r="R5" s="56" t="s">
        <v>1156</v>
      </c>
      <c r="S5" s="56" t="s">
        <v>1157</v>
      </c>
      <c r="T5" s="56" t="s">
        <v>1158</v>
      </c>
      <c r="U5" s="56" t="s">
        <v>1159</v>
      </c>
      <c r="V5" s="56" t="s">
        <v>1160</v>
      </c>
    </row>
    <row r="6" spans="1:22">
      <c r="A6" s="60" t="s">
        <v>805</v>
      </c>
      <c r="B6" s="55" t="s">
        <v>1161</v>
      </c>
      <c r="C6" s="56" t="s">
        <v>1162</v>
      </c>
      <c r="D6" s="56" t="s">
        <v>1162</v>
      </c>
      <c r="E6" s="56" t="s">
        <v>1162</v>
      </c>
      <c r="F6" s="56" t="s">
        <v>1162</v>
      </c>
      <c r="G6" s="56" t="s">
        <v>1162</v>
      </c>
      <c r="H6" s="56" t="s">
        <v>1162</v>
      </c>
      <c r="I6" s="56" t="s">
        <v>1162</v>
      </c>
      <c r="J6" s="56" t="s">
        <v>1162</v>
      </c>
      <c r="K6" s="56" t="s">
        <v>1162</v>
      </c>
      <c r="L6" s="56" t="s">
        <v>1162</v>
      </c>
      <c r="M6" s="56" t="s">
        <v>1162</v>
      </c>
      <c r="N6" s="56" t="s">
        <v>1162</v>
      </c>
      <c r="O6" s="56" t="s">
        <v>1162</v>
      </c>
      <c r="P6" s="56" t="s">
        <v>1162</v>
      </c>
      <c r="Q6" s="56" t="s">
        <v>1162</v>
      </c>
      <c r="R6" s="56" t="s">
        <v>1162</v>
      </c>
      <c r="S6" s="56" t="s">
        <v>1162</v>
      </c>
      <c r="T6" s="56" t="s">
        <v>1162</v>
      </c>
      <c r="U6" s="56" t="s">
        <v>1162</v>
      </c>
      <c r="V6" s="56" t="s">
        <v>1162</v>
      </c>
    </row>
    <row r="7" spans="1:22">
      <c r="A7" s="60">
        <v>3</v>
      </c>
      <c r="B7" s="55" t="s">
        <v>224</v>
      </c>
      <c r="C7" s="56" t="s">
        <v>225</v>
      </c>
      <c r="D7" s="56" t="s">
        <v>225</v>
      </c>
      <c r="E7" s="56" t="s">
        <v>225</v>
      </c>
      <c r="F7" s="56" t="s">
        <v>225</v>
      </c>
      <c r="G7" s="56" t="s">
        <v>225</v>
      </c>
      <c r="H7" s="56" t="s">
        <v>225</v>
      </c>
      <c r="I7" s="56" t="s">
        <v>225</v>
      </c>
      <c r="J7" s="56" t="s">
        <v>225</v>
      </c>
      <c r="K7" s="56" t="s">
        <v>225</v>
      </c>
      <c r="L7" s="56" t="s">
        <v>225</v>
      </c>
      <c r="M7" s="56" t="s">
        <v>225</v>
      </c>
      <c r="N7" s="56" t="s">
        <v>225</v>
      </c>
      <c r="O7" s="56" t="s">
        <v>225</v>
      </c>
      <c r="P7" s="56" t="s">
        <v>225</v>
      </c>
      <c r="Q7" s="56" t="s">
        <v>225</v>
      </c>
      <c r="R7" s="56" t="s">
        <v>225</v>
      </c>
      <c r="S7" s="56" t="s">
        <v>225</v>
      </c>
      <c r="T7" s="56" t="s">
        <v>225</v>
      </c>
      <c r="U7" s="56" t="s">
        <v>225</v>
      </c>
      <c r="V7" s="56" t="s">
        <v>225</v>
      </c>
    </row>
    <row r="8" spans="1:22">
      <c r="A8" s="60" t="s">
        <v>1163</v>
      </c>
      <c r="B8" s="55" t="s">
        <v>1164</v>
      </c>
      <c r="C8" s="56" t="s">
        <v>267</v>
      </c>
      <c r="D8" s="56" t="s">
        <v>267</v>
      </c>
      <c r="E8" s="56" t="s">
        <v>267</v>
      </c>
      <c r="F8" s="56" t="s">
        <v>267</v>
      </c>
      <c r="G8" s="56" t="s">
        <v>267</v>
      </c>
      <c r="H8" s="56" t="s">
        <v>267</v>
      </c>
      <c r="I8" s="56" t="s">
        <v>267</v>
      </c>
      <c r="J8" s="56" t="s">
        <v>267</v>
      </c>
      <c r="K8" s="56" t="s">
        <v>267</v>
      </c>
      <c r="L8" s="56" t="s">
        <v>267</v>
      </c>
      <c r="M8" s="56" t="s">
        <v>267</v>
      </c>
      <c r="N8" s="56" t="s">
        <v>267</v>
      </c>
      <c r="O8" s="56" t="s">
        <v>267</v>
      </c>
      <c r="P8" s="56" t="s">
        <v>267</v>
      </c>
      <c r="Q8" s="56" t="s">
        <v>267</v>
      </c>
      <c r="R8" s="56" t="s">
        <v>267</v>
      </c>
      <c r="S8" s="56" t="s">
        <v>267</v>
      </c>
      <c r="T8" s="56" t="s">
        <v>267</v>
      </c>
      <c r="U8" s="56" t="s">
        <v>267</v>
      </c>
      <c r="V8" s="56" t="s">
        <v>267</v>
      </c>
    </row>
    <row r="9" spans="1:22">
      <c r="A9" s="60"/>
      <c r="B9" s="57" t="s">
        <v>226</v>
      </c>
      <c r="C9" s="58"/>
      <c r="D9" s="58"/>
      <c r="E9" s="58"/>
      <c r="F9" s="58"/>
      <c r="G9" s="58"/>
      <c r="H9" s="58"/>
      <c r="I9" s="58"/>
      <c r="J9" s="58"/>
      <c r="K9" s="58"/>
      <c r="L9" s="58"/>
      <c r="M9" s="58"/>
      <c r="N9" s="58"/>
      <c r="O9" s="58"/>
      <c r="P9" s="58"/>
      <c r="Q9" s="58"/>
      <c r="R9" s="58"/>
      <c r="S9" s="58"/>
      <c r="T9" s="58"/>
      <c r="U9" s="58"/>
      <c r="V9" s="58"/>
    </row>
    <row r="10" spans="1:22">
      <c r="A10" s="60">
        <v>4</v>
      </c>
      <c r="B10" s="55" t="s">
        <v>1165</v>
      </c>
      <c r="C10" s="56" t="s">
        <v>87</v>
      </c>
      <c r="D10" s="56" t="s">
        <v>227</v>
      </c>
      <c r="E10" s="56" t="s">
        <v>227</v>
      </c>
      <c r="F10" s="56" t="s">
        <v>227</v>
      </c>
      <c r="G10" s="56" t="s">
        <v>227</v>
      </c>
      <c r="H10" s="56" t="s">
        <v>227</v>
      </c>
      <c r="I10" s="56" t="s">
        <v>227</v>
      </c>
      <c r="J10" s="56" t="s">
        <v>228</v>
      </c>
      <c r="K10" s="56" t="s">
        <v>228</v>
      </c>
      <c r="L10" s="56" t="s">
        <v>228</v>
      </c>
      <c r="M10" s="56" t="s">
        <v>228</v>
      </c>
      <c r="N10" s="56" t="s">
        <v>228</v>
      </c>
      <c r="O10" s="56" t="s">
        <v>247</v>
      </c>
      <c r="P10" s="56" t="s">
        <v>247</v>
      </c>
      <c r="Q10" s="56" t="s">
        <v>247</v>
      </c>
      <c r="R10" s="56" t="s">
        <v>247</v>
      </c>
      <c r="S10" s="56" t="s">
        <v>247</v>
      </c>
      <c r="T10" s="56" t="s">
        <v>247</v>
      </c>
      <c r="U10" s="56" t="s">
        <v>247</v>
      </c>
      <c r="V10" s="56" t="s">
        <v>247</v>
      </c>
    </row>
    <row r="11" spans="1:22">
      <c r="A11" s="60">
        <v>5</v>
      </c>
      <c r="B11" s="55" t="s">
        <v>229</v>
      </c>
      <c r="C11" s="56" t="s">
        <v>87</v>
      </c>
      <c r="D11" s="56" t="s">
        <v>227</v>
      </c>
      <c r="E11" s="56" t="s">
        <v>227</v>
      </c>
      <c r="F11" s="56" t="s">
        <v>227</v>
      </c>
      <c r="G11" s="56" t="s">
        <v>227</v>
      </c>
      <c r="H11" s="56" t="s">
        <v>227</v>
      </c>
      <c r="I11" s="56" t="s">
        <v>227</v>
      </c>
      <c r="J11" s="56" t="s">
        <v>228</v>
      </c>
      <c r="K11" s="56" t="s">
        <v>228</v>
      </c>
      <c r="L11" s="56" t="s">
        <v>228</v>
      </c>
      <c r="M11" s="56" t="s">
        <v>228</v>
      </c>
      <c r="N11" s="56" t="s">
        <v>228</v>
      </c>
      <c r="O11" s="56" t="s">
        <v>1166</v>
      </c>
      <c r="P11" s="56" t="s">
        <v>1166</v>
      </c>
      <c r="Q11" s="56" t="s">
        <v>1166</v>
      </c>
      <c r="R11" s="56" t="s">
        <v>1166</v>
      </c>
      <c r="S11" s="56" t="s">
        <v>1166</v>
      </c>
      <c r="T11" s="56" t="s">
        <v>1166</v>
      </c>
      <c r="U11" s="56" t="s">
        <v>1166</v>
      </c>
      <c r="V11" s="56" t="s">
        <v>1166</v>
      </c>
    </row>
    <row r="12" spans="1:22">
      <c r="A12" s="60">
        <v>6</v>
      </c>
      <c r="B12" s="55" t="s">
        <v>230</v>
      </c>
      <c r="C12" s="56" t="s">
        <v>231</v>
      </c>
      <c r="D12" s="56" t="s">
        <v>231</v>
      </c>
      <c r="E12" s="56" t="s">
        <v>231</v>
      </c>
      <c r="F12" s="56" t="s">
        <v>231</v>
      </c>
      <c r="G12" s="56" t="s">
        <v>231</v>
      </c>
      <c r="H12" s="56" t="s">
        <v>231</v>
      </c>
      <c r="I12" s="56" t="s">
        <v>231</v>
      </c>
      <c r="J12" s="56" t="s">
        <v>231</v>
      </c>
      <c r="K12" s="56" t="s">
        <v>231</v>
      </c>
      <c r="L12" s="56" t="s">
        <v>231</v>
      </c>
      <c r="M12" s="56" t="s">
        <v>231</v>
      </c>
      <c r="N12" s="56" t="s">
        <v>231</v>
      </c>
      <c r="O12" s="56" t="s">
        <v>231</v>
      </c>
      <c r="P12" s="56" t="s">
        <v>231</v>
      </c>
      <c r="Q12" s="56" t="s">
        <v>231</v>
      </c>
      <c r="R12" s="56" t="s">
        <v>231</v>
      </c>
      <c r="S12" s="56" t="s">
        <v>231</v>
      </c>
      <c r="T12" s="56" t="s">
        <v>231</v>
      </c>
      <c r="U12" s="56" t="s">
        <v>231</v>
      </c>
      <c r="V12" s="56" t="s">
        <v>231</v>
      </c>
    </row>
    <row r="13" spans="1:22">
      <c r="A13" s="60">
        <v>7</v>
      </c>
      <c r="B13" s="55" t="s">
        <v>232</v>
      </c>
      <c r="C13" s="59" t="s">
        <v>233</v>
      </c>
      <c r="D13" s="59" t="s">
        <v>234</v>
      </c>
      <c r="E13" s="59" t="s">
        <v>234</v>
      </c>
      <c r="F13" s="59" t="s">
        <v>234</v>
      </c>
      <c r="G13" s="59" t="s">
        <v>234</v>
      </c>
      <c r="H13" s="59" t="s">
        <v>234</v>
      </c>
      <c r="I13" s="59" t="s">
        <v>234</v>
      </c>
      <c r="J13" s="59" t="s">
        <v>235</v>
      </c>
      <c r="K13" s="59" t="s">
        <v>235</v>
      </c>
      <c r="L13" s="59" t="s">
        <v>235</v>
      </c>
      <c r="M13" s="59" t="s">
        <v>235</v>
      </c>
      <c r="N13" s="59" t="s">
        <v>235</v>
      </c>
      <c r="O13" s="59" t="s">
        <v>1145</v>
      </c>
      <c r="P13" s="59" t="s">
        <v>1145</v>
      </c>
      <c r="Q13" s="59" t="s">
        <v>1145</v>
      </c>
      <c r="R13" s="59" t="s">
        <v>1145</v>
      </c>
      <c r="S13" s="59" t="s">
        <v>1145</v>
      </c>
      <c r="T13" s="59" t="s">
        <v>1145</v>
      </c>
      <c r="U13" s="59" t="s">
        <v>1145</v>
      </c>
      <c r="V13" s="59" t="s">
        <v>1145</v>
      </c>
    </row>
    <row r="14" spans="1:22">
      <c r="A14" s="60">
        <v>8</v>
      </c>
      <c r="B14" s="55" t="s">
        <v>1167</v>
      </c>
      <c r="C14" s="56" t="s">
        <v>1168</v>
      </c>
      <c r="D14" s="56" t="s">
        <v>238</v>
      </c>
      <c r="E14" s="56" t="s">
        <v>239</v>
      </c>
      <c r="F14" s="56" t="s">
        <v>240</v>
      </c>
      <c r="G14" s="56" t="s">
        <v>241</v>
      </c>
      <c r="H14" s="56" t="s">
        <v>237</v>
      </c>
      <c r="I14" s="56" t="s">
        <v>236</v>
      </c>
      <c r="J14" s="56" t="s">
        <v>242</v>
      </c>
      <c r="K14" s="56" t="s">
        <v>243</v>
      </c>
      <c r="L14" s="56" t="s">
        <v>240</v>
      </c>
      <c r="M14" s="56" t="s">
        <v>238</v>
      </c>
      <c r="N14" s="56" t="s">
        <v>1169</v>
      </c>
      <c r="O14" s="56" t="s">
        <v>1170</v>
      </c>
      <c r="P14" s="56" t="s">
        <v>1171</v>
      </c>
      <c r="Q14" s="56" t="s">
        <v>242</v>
      </c>
      <c r="R14" s="56" t="s">
        <v>242</v>
      </c>
      <c r="S14" s="56" t="s">
        <v>242</v>
      </c>
      <c r="T14" s="56" t="s">
        <v>1172</v>
      </c>
      <c r="U14" s="56" t="s">
        <v>1173</v>
      </c>
      <c r="V14" s="56" t="s">
        <v>1171</v>
      </c>
    </row>
    <row r="15" spans="1:22">
      <c r="A15" s="60">
        <v>9</v>
      </c>
      <c r="B15" s="55" t="s">
        <v>244</v>
      </c>
      <c r="C15" s="56" t="s">
        <v>1174</v>
      </c>
      <c r="D15" s="56" t="s">
        <v>238</v>
      </c>
      <c r="E15" s="56" t="s">
        <v>239</v>
      </c>
      <c r="F15" s="56" t="s">
        <v>240</v>
      </c>
      <c r="G15" s="56" t="s">
        <v>241</v>
      </c>
      <c r="H15" s="56" t="s">
        <v>237</v>
      </c>
      <c r="I15" s="56" t="s">
        <v>236</v>
      </c>
      <c r="J15" s="56" t="s">
        <v>242</v>
      </c>
      <c r="K15" s="56" t="s">
        <v>243</v>
      </c>
      <c r="L15" s="56" t="s">
        <v>240</v>
      </c>
      <c r="M15" s="56" t="s">
        <v>238</v>
      </c>
      <c r="N15" s="56" t="s">
        <v>1169</v>
      </c>
      <c r="O15" s="56" t="s">
        <v>1170</v>
      </c>
      <c r="P15" s="56" t="s">
        <v>1171</v>
      </c>
      <c r="Q15" s="56" t="s">
        <v>242</v>
      </c>
      <c r="R15" s="56" t="s">
        <v>242</v>
      </c>
      <c r="S15" s="56" t="s">
        <v>242</v>
      </c>
      <c r="T15" s="56" t="s">
        <v>1172</v>
      </c>
      <c r="U15" s="56" t="s">
        <v>1173</v>
      </c>
      <c r="V15" s="56" t="s">
        <v>1171</v>
      </c>
    </row>
    <row r="16" spans="1:22">
      <c r="A16" s="60" t="s">
        <v>245</v>
      </c>
      <c r="B16" s="55" t="s">
        <v>246</v>
      </c>
      <c r="C16" s="56" t="s">
        <v>247</v>
      </c>
      <c r="D16" s="56" t="s">
        <v>248</v>
      </c>
      <c r="E16" s="56" t="s">
        <v>248</v>
      </c>
      <c r="F16" s="56" t="s">
        <v>248</v>
      </c>
      <c r="G16" s="56" t="s">
        <v>248</v>
      </c>
      <c r="H16" s="56" t="s">
        <v>248</v>
      </c>
      <c r="I16" s="56" t="s">
        <v>248</v>
      </c>
      <c r="J16" s="56" t="s">
        <v>248</v>
      </c>
      <c r="K16" s="56" t="s">
        <v>248</v>
      </c>
      <c r="L16" s="56" t="s">
        <v>248</v>
      </c>
      <c r="M16" s="56" t="s">
        <v>248</v>
      </c>
      <c r="N16" s="56" t="s">
        <v>248</v>
      </c>
      <c r="O16" s="56" t="s">
        <v>248</v>
      </c>
      <c r="P16" s="56" t="s">
        <v>248</v>
      </c>
      <c r="Q16" s="56" t="s">
        <v>248</v>
      </c>
      <c r="R16" s="56" t="s">
        <v>248</v>
      </c>
      <c r="S16" s="56" t="s">
        <v>248</v>
      </c>
      <c r="T16" s="56" t="s">
        <v>248</v>
      </c>
      <c r="U16" s="56" t="s">
        <v>248</v>
      </c>
      <c r="V16" s="56" t="s">
        <v>248</v>
      </c>
    </row>
    <row r="17" spans="1:22">
      <c r="A17" s="60" t="s">
        <v>249</v>
      </c>
      <c r="B17" s="55" t="s">
        <v>250</v>
      </c>
      <c r="C17" s="56" t="s">
        <v>247</v>
      </c>
      <c r="D17" s="56" t="s">
        <v>251</v>
      </c>
      <c r="E17" s="56" t="s">
        <v>251</v>
      </c>
      <c r="F17" s="56" t="s">
        <v>251</v>
      </c>
      <c r="G17" s="56" t="s">
        <v>251</v>
      </c>
      <c r="H17" s="56" t="s">
        <v>251</v>
      </c>
      <c r="I17" s="56" t="s">
        <v>251</v>
      </c>
      <c r="J17" s="56" t="s">
        <v>251</v>
      </c>
      <c r="K17" s="56" t="s">
        <v>251</v>
      </c>
      <c r="L17" s="56" t="s">
        <v>251</v>
      </c>
      <c r="M17" s="56" t="s">
        <v>251</v>
      </c>
      <c r="N17" s="56" t="s">
        <v>251</v>
      </c>
      <c r="O17" s="56" t="s">
        <v>251</v>
      </c>
      <c r="P17" s="56" t="s">
        <v>251</v>
      </c>
      <c r="Q17" s="56" t="s">
        <v>251</v>
      </c>
      <c r="R17" s="56" t="s">
        <v>251</v>
      </c>
      <c r="S17" s="56" t="s">
        <v>251</v>
      </c>
      <c r="T17" s="56" t="s">
        <v>251</v>
      </c>
      <c r="U17" s="56" t="s">
        <v>251</v>
      </c>
      <c r="V17" s="56" t="s">
        <v>251</v>
      </c>
    </row>
    <row r="18" spans="1:22">
      <c r="A18" s="60">
        <v>10</v>
      </c>
      <c r="B18" s="55" t="s">
        <v>252</v>
      </c>
      <c r="C18" s="56" t="s">
        <v>253</v>
      </c>
      <c r="D18" s="56" t="s">
        <v>254</v>
      </c>
      <c r="E18" s="56" t="s">
        <v>254</v>
      </c>
      <c r="F18" s="56" t="s">
        <v>254</v>
      </c>
      <c r="G18" s="56" t="s">
        <v>254</v>
      </c>
      <c r="H18" s="56" t="s">
        <v>254</v>
      </c>
      <c r="I18" s="56" t="s">
        <v>254</v>
      </c>
      <c r="J18" s="56" t="s">
        <v>254</v>
      </c>
      <c r="K18" s="56" t="s">
        <v>254</v>
      </c>
      <c r="L18" s="56" t="s">
        <v>254</v>
      </c>
      <c r="M18" s="56" t="s">
        <v>254</v>
      </c>
      <c r="N18" s="56" t="s">
        <v>254</v>
      </c>
      <c r="O18" s="56" t="s">
        <v>254</v>
      </c>
      <c r="P18" s="56" t="s">
        <v>254</v>
      </c>
      <c r="Q18" s="56" t="s">
        <v>254</v>
      </c>
      <c r="R18" s="56" t="s">
        <v>254</v>
      </c>
      <c r="S18" s="56" t="s">
        <v>254</v>
      </c>
      <c r="T18" s="56" t="s">
        <v>254</v>
      </c>
      <c r="U18" s="56" t="s">
        <v>254</v>
      </c>
      <c r="V18" s="56" t="s">
        <v>254</v>
      </c>
    </row>
    <row r="19" spans="1:22">
      <c r="A19" s="60">
        <v>11</v>
      </c>
      <c r="B19" s="55" t="s">
        <v>255</v>
      </c>
      <c r="C19" s="61" t="s">
        <v>256</v>
      </c>
      <c r="D19" s="61">
        <v>43776</v>
      </c>
      <c r="E19" s="61" t="s">
        <v>257</v>
      </c>
      <c r="F19" s="61" t="s">
        <v>258</v>
      </c>
      <c r="G19" s="61">
        <v>44510</v>
      </c>
      <c r="H19" s="61">
        <v>44796</v>
      </c>
      <c r="I19" s="61">
        <v>44974</v>
      </c>
      <c r="J19" s="61">
        <v>43811</v>
      </c>
      <c r="K19" s="61" t="s">
        <v>259</v>
      </c>
      <c r="L19" s="61" t="s">
        <v>1089</v>
      </c>
      <c r="M19" s="61" t="s">
        <v>1175</v>
      </c>
      <c r="N19" s="61" t="s">
        <v>1176</v>
      </c>
      <c r="O19" s="61" t="s">
        <v>1177</v>
      </c>
      <c r="P19" s="61" t="s">
        <v>1178</v>
      </c>
      <c r="Q19" s="61">
        <v>44456</v>
      </c>
      <c r="R19" s="61" t="s">
        <v>1179</v>
      </c>
      <c r="S19" s="61" t="s">
        <v>1179</v>
      </c>
      <c r="T19" s="61" t="s">
        <v>1180</v>
      </c>
      <c r="U19" s="61" t="s">
        <v>1180</v>
      </c>
      <c r="V19" s="61">
        <v>45173</v>
      </c>
    </row>
    <row r="20" spans="1:22">
      <c r="A20" s="60">
        <v>12</v>
      </c>
      <c r="B20" s="55" t="s">
        <v>260</v>
      </c>
      <c r="C20" s="56" t="s">
        <v>261</v>
      </c>
      <c r="D20" s="56" t="s">
        <v>261</v>
      </c>
      <c r="E20" s="56" t="s">
        <v>261</v>
      </c>
      <c r="F20" s="56" t="s">
        <v>261</v>
      </c>
      <c r="G20" s="56" t="s">
        <v>261</v>
      </c>
      <c r="H20" s="56" t="s">
        <v>261</v>
      </c>
      <c r="I20" s="56" t="s">
        <v>261</v>
      </c>
      <c r="J20" s="56" t="s">
        <v>262</v>
      </c>
      <c r="K20" s="56" t="s">
        <v>262</v>
      </c>
      <c r="L20" s="56" t="s">
        <v>262</v>
      </c>
      <c r="M20" s="56" t="s">
        <v>262</v>
      </c>
      <c r="N20" s="56" t="s">
        <v>262</v>
      </c>
      <c r="O20" s="56" t="s">
        <v>262</v>
      </c>
      <c r="P20" s="56" t="s">
        <v>262</v>
      </c>
      <c r="Q20" s="56" t="s">
        <v>262</v>
      </c>
      <c r="R20" s="56" t="s">
        <v>262</v>
      </c>
      <c r="S20" s="56" t="s">
        <v>262</v>
      </c>
      <c r="T20" s="56" t="s">
        <v>262</v>
      </c>
      <c r="U20" s="56" t="s">
        <v>262</v>
      </c>
      <c r="V20" s="56" t="s">
        <v>262</v>
      </c>
    </row>
    <row r="21" spans="1:22">
      <c r="A21" s="60">
        <v>13</v>
      </c>
      <c r="B21" s="55" t="s">
        <v>263</v>
      </c>
      <c r="C21" s="62" t="s">
        <v>264</v>
      </c>
      <c r="D21" s="62" t="s">
        <v>264</v>
      </c>
      <c r="E21" s="62" t="s">
        <v>264</v>
      </c>
      <c r="F21" s="62" t="s">
        <v>264</v>
      </c>
      <c r="G21" s="62" t="s">
        <v>264</v>
      </c>
      <c r="H21" s="62" t="s">
        <v>264</v>
      </c>
      <c r="I21" s="62" t="s">
        <v>264</v>
      </c>
      <c r="J21" s="61">
        <v>47464</v>
      </c>
      <c r="K21" s="61" t="s">
        <v>265</v>
      </c>
      <c r="L21" s="61" t="s">
        <v>1090</v>
      </c>
      <c r="M21" s="61">
        <v>48849</v>
      </c>
      <c r="N21" s="61" t="s">
        <v>1181</v>
      </c>
      <c r="O21" s="61" t="s">
        <v>1182</v>
      </c>
      <c r="P21" s="61" t="s">
        <v>1183</v>
      </c>
      <c r="Q21" s="61">
        <v>45917</v>
      </c>
      <c r="R21" s="61" t="s">
        <v>1184</v>
      </c>
      <c r="S21" s="61" t="s">
        <v>1184</v>
      </c>
      <c r="T21" s="61" t="s">
        <v>1185</v>
      </c>
      <c r="U21" s="61" t="s">
        <v>1186</v>
      </c>
      <c r="V21" s="61">
        <v>47000</v>
      </c>
    </row>
    <row r="22" spans="1:22">
      <c r="A22" s="60">
        <v>14</v>
      </c>
      <c r="B22" s="55" t="s">
        <v>266</v>
      </c>
      <c r="C22" s="56" t="s">
        <v>247</v>
      </c>
      <c r="D22" s="56" t="s">
        <v>267</v>
      </c>
      <c r="E22" s="56" t="s">
        <v>267</v>
      </c>
      <c r="F22" s="56" t="s">
        <v>267</v>
      </c>
      <c r="G22" s="56" t="s">
        <v>267</v>
      </c>
      <c r="H22" s="56" t="s">
        <v>267</v>
      </c>
      <c r="I22" s="56" t="s">
        <v>267</v>
      </c>
      <c r="J22" s="56" t="s">
        <v>267</v>
      </c>
      <c r="K22" s="56" t="s">
        <v>267</v>
      </c>
      <c r="L22" s="56" t="s">
        <v>267</v>
      </c>
      <c r="M22" s="56" t="s">
        <v>267</v>
      </c>
      <c r="N22" s="56" t="s">
        <v>267</v>
      </c>
      <c r="O22" s="56" t="s">
        <v>267</v>
      </c>
      <c r="P22" s="56" t="s">
        <v>267</v>
      </c>
      <c r="Q22" s="56" t="s">
        <v>267</v>
      </c>
      <c r="R22" s="56" t="s">
        <v>267</v>
      </c>
      <c r="S22" s="56" t="s">
        <v>267</v>
      </c>
      <c r="T22" s="56" t="s">
        <v>267</v>
      </c>
      <c r="U22" s="56" t="s">
        <v>267</v>
      </c>
      <c r="V22" s="56" t="s">
        <v>267</v>
      </c>
    </row>
    <row r="23" spans="1:22" ht="48">
      <c r="A23" s="60">
        <v>15</v>
      </c>
      <c r="B23" s="55" t="s">
        <v>268</v>
      </c>
      <c r="C23" s="63" t="s">
        <v>247</v>
      </c>
      <c r="D23" s="63" t="s">
        <v>1220</v>
      </c>
      <c r="E23" s="63" t="s">
        <v>1221</v>
      </c>
      <c r="F23" s="63" t="s">
        <v>1222</v>
      </c>
      <c r="G23" s="63" t="s">
        <v>1223</v>
      </c>
      <c r="H23" s="63" t="s">
        <v>1224</v>
      </c>
      <c r="I23" s="63" t="s">
        <v>1225</v>
      </c>
      <c r="J23" s="63" t="s">
        <v>1226</v>
      </c>
      <c r="K23" s="63" t="s">
        <v>1227</v>
      </c>
      <c r="L23" s="63" t="s">
        <v>1228</v>
      </c>
      <c r="M23" s="63" t="s">
        <v>1229</v>
      </c>
      <c r="N23" s="63" t="s">
        <v>1230</v>
      </c>
      <c r="O23" s="63" t="s">
        <v>1231</v>
      </c>
      <c r="P23" s="63" t="s">
        <v>1232</v>
      </c>
      <c r="Q23" s="63" t="s">
        <v>1233</v>
      </c>
      <c r="R23" s="63" t="s">
        <v>1233</v>
      </c>
      <c r="S23" s="63" t="s">
        <v>1233</v>
      </c>
      <c r="T23" s="63" t="s">
        <v>1233</v>
      </c>
      <c r="U23" s="63" t="s">
        <v>1233</v>
      </c>
      <c r="V23" s="63" t="s">
        <v>1233</v>
      </c>
    </row>
    <row r="24" spans="1:22" ht="28.8">
      <c r="A24" s="60">
        <v>16</v>
      </c>
      <c r="B24" s="55" t="s">
        <v>269</v>
      </c>
      <c r="C24" s="59" t="s">
        <v>247</v>
      </c>
      <c r="D24" s="59" t="s">
        <v>270</v>
      </c>
      <c r="E24" s="59" t="s">
        <v>271</v>
      </c>
      <c r="F24" s="59" t="s">
        <v>272</v>
      </c>
      <c r="G24" s="59" t="s">
        <v>273</v>
      </c>
      <c r="H24" s="59" t="s">
        <v>1118</v>
      </c>
      <c r="I24" s="59" t="s">
        <v>1187</v>
      </c>
      <c r="J24" s="59" t="s">
        <v>274</v>
      </c>
      <c r="K24" s="59" t="s">
        <v>275</v>
      </c>
      <c r="L24" s="59" t="s">
        <v>1119</v>
      </c>
      <c r="M24" s="59" t="s">
        <v>1188</v>
      </c>
      <c r="N24" s="59" t="s">
        <v>1189</v>
      </c>
      <c r="O24" s="59" t="s">
        <v>1190</v>
      </c>
      <c r="P24" s="59" t="s">
        <v>1191</v>
      </c>
      <c r="Q24" s="59" t="s">
        <v>1234</v>
      </c>
      <c r="R24" s="59" t="s">
        <v>1234</v>
      </c>
      <c r="S24" s="59" t="s">
        <v>1234</v>
      </c>
      <c r="T24" s="59" t="s">
        <v>1234</v>
      </c>
      <c r="U24" s="59" t="s">
        <v>1234</v>
      </c>
      <c r="V24" s="59" t="s">
        <v>1234</v>
      </c>
    </row>
    <row r="25" spans="1:22">
      <c r="A25" s="60"/>
      <c r="B25" s="57" t="s">
        <v>276</v>
      </c>
      <c r="C25" s="58"/>
      <c r="D25" s="58"/>
      <c r="E25" s="58"/>
      <c r="F25" s="58"/>
      <c r="G25" s="58"/>
      <c r="H25" s="58"/>
      <c r="I25" s="58"/>
      <c r="J25" s="58"/>
      <c r="K25" s="58"/>
      <c r="L25" s="58"/>
      <c r="M25" s="58"/>
      <c r="N25" s="58"/>
      <c r="O25" s="58"/>
      <c r="P25" s="58"/>
      <c r="Q25" s="58"/>
      <c r="R25" s="58"/>
      <c r="S25" s="58"/>
      <c r="T25" s="58"/>
      <c r="U25" s="58"/>
      <c r="V25" s="58"/>
    </row>
    <row r="26" spans="1:22">
      <c r="A26" s="60">
        <v>17</v>
      </c>
      <c r="B26" s="55" t="s">
        <v>277</v>
      </c>
      <c r="C26" s="56" t="s">
        <v>278</v>
      </c>
      <c r="D26" s="56" t="s">
        <v>278</v>
      </c>
      <c r="E26" s="56" t="s">
        <v>278</v>
      </c>
      <c r="F26" s="56" t="s">
        <v>278</v>
      </c>
      <c r="G26" s="56" t="s">
        <v>278</v>
      </c>
      <c r="H26" s="56" t="s">
        <v>278</v>
      </c>
      <c r="I26" s="56" t="s">
        <v>278</v>
      </c>
      <c r="J26" s="56" t="s">
        <v>278</v>
      </c>
      <c r="K26" s="56" t="s">
        <v>278</v>
      </c>
      <c r="L26" s="56" t="s">
        <v>279</v>
      </c>
      <c r="M26" s="56" t="s">
        <v>278</v>
      </c>
      <c r="N26" s="56" t="s">
        <v>278</v>
      </c>
      <c r="O26" s="56" t="s">
        <v>278</v>
      </c>
      <c r="P26" s="56" t="s">
        <v>278</v>
      </c>
      <c r="Q26" s="56" t="s">
        <v>279</v>
      </c>
      <c r="R26" s="56" t="s">
        <v>278</v>
      </c>
      <c r="S26" s="56" t="s">
        <v>279</v>
      </c>
      <c r="T26" s="56" t="s">
        <v>278</v>
      </c>
      <c r="U26" s="56" t="s">
        <v>279</v>
      </c>
      <c r="V26" s="56" t="s">
        <v>279</v>
      </c>
    </row>
    <row r="27" spans="1:22">
      <c r="A27" s="60">
        <v>18</v>
      </c>
      <c r="B27" s="55" t="s">
        <v>280</v>
      </c>
      <c r="C27" s="59" t="s">
        <v>247</v>
      </c>
      <c r="D27" s="59" t="s">
        <v>281</v>
      </c>
      <c r="E27" s="59" t="s">
        <v>282</v>
      </c>
      <c r="F27" s="59" t="s">
        <v>283</v>
      </c>
      <c r="G27" s="59" t="s">
        <v>284</v>
      </c>
      <c r="H27" s="59" t="s">
        <v>1087</v>
      </c>
      <c r="I27" s="59" t="s">
        <v>1192</v>
      </c>
      <c r="J27" s="59" t="s">
        <v>285</v>
      </c>
      <c r="K27" s="59" t="s">
        <v>286</v>
      </c>
      <c r="L27" s="59">
        <v>6.0299999999999999E-2</v>
      </c>
      <c r="M27" s="56" t="s">
        <v>1193</v>
      </c>
      <c r="N27" s="56" t="s">
        <v>1194</v>
      </c>
      <c r="O27" s="403" t="s">
        <v>1195</v>
      </c>
      <c r="P27" s="403" t="s">
        <v>1196</v>
      </c>
      <c r="Q27" s="403" t="s">
        <v>1197</v>
      </c>
      <c r="R27" s="403" t="s">
        <v>1198</v>
      </c>
      <c r="S27" s="403" t="s">
        <v>1199</v>
      </c>
      <c r="T27" s="403" t="s">
        <v>1200</v>
      </c>
      <c r="U27" s="403" t="s">
        <v>1201</v>
      </c>
      <c r="V27" s="403" t="s">
        <v>1202</v>
      </c>
    </row>
    <row r="28" spans="1:22">
      <c r="A28" s="60">
        <v>19</v>
      </c>
      <c r="B28" s="55" t="s">
        <v>287</v>
      </c>
      <c r="C28" s="56" t="s">
        <v>267</v>
      </c>
      <c r="D28" s="56" t="s">
        <v>267</v>
      </c>
      <c r="E28" s="56" t="s">
        <v>267</v>
      </c>
      <c r="F28" s="56" t="s">
        <v>267</v>
      </c>
      <c r="G28" s="56" t="s">
        <v>267</v>
      </c>
      <c r="H28" s="56" t="s">
        <v>267</v>
      </c>
      <c r="I28" s="56" t="s">
        <v>267</v>
      </c>
      <c r="J28" s="56" t="s">
        <v>288</v>
      </c>
      <c r="K28" s="56" t="s">
        <v>288</v>
      </c>
      <c r="L28" s="56" t="s">
        <v>288</v>
      </c>
      <c r="M28" s="56" t="s">
        <v>288</v>
      </c>
      <c r="N28" s="56" t="s">
        <v>288</v>
      </c>
      <c r="O28" s="56" t="s">
        <v>288</v>
      </c>
      <c r="P28" s="56" t="s">
        <v>288</v>
      </c>
      <c r="Q28" s="56" t="s">
        <v>288</v>
      </c>
      <c r="R28" s="56" t="s">
        <v>288</v>
      </c>
      <c r="S28" s="56" t="s">
        <v>288</v>
      </c>
      <c r="T28" s="56" t="s">
        <v>288</v>
      </c>
      <c r="U28" s="56" t="s">
        <v>288</v>
      </c>
      <c r="V28" s="56" t="s">
        <v>288</v>
      </c>
    </row>
    <row r="29" spans="1:22">
      <c r="A29" s="60" t="s">
        <v>289</v>
      </c>
      <c r="B29" s="55" t="s">
        <v>290</v>
      </c>
      <c r="C29" s="56" t="s">
        <v>291</v>
      </c>
      <c r="D29" s="56" t="s">
        <v>291</v>
      </c>
      <c r="E29" s="56" t="s">
        <v>291</v>
      </c>
      <c r="F29" s="56" t="s">
        <v>291</v>
      </c>
      <c r="G29" s="56" t="s">
        <v>291</v>
      </c>
      <c r="H29" s="56" t="s">
        <v>291</v>
      </c>
      <c r="I29" s="56" t="s">
        <v>291</v>
      </c>
      <c r="J29" s="56" t="s">
        <v>292</v>
      </c>
      <c r="K29" s="56" t="s">
        <v>292</v>
      </c>
      <c r="L29" s="56" t="s">
        <v>292</v>
      </c>
      <c r="M29" s="56" t="s">
        <v>292</v>
      </c>
      <c r="N29" s="56" t="s">
        <v>292</v>
      </c>
      <c r="O29" s="56" t="s">
        <v>292</v>
      </c>
      <c r="P29" s="56" t="s">
        <v>292</v>
      </c>
      <c r="Q29" s="56" t="s">
        <v>292</v>
      </c>
      <c r="R29" s="56" t="s">
        <v>292</v>
      </c>
      <c r="S29" s="56" t="s">
        <v>292</v>
      </c>
      <c r="T29" s="56" t="s">
        <v>292</v>
      </c>
      <c r="U29" s="56" t="s">
        <v>292</v>
      </c>
      <c r="V29" s="56" t="s">
        <v>292</v>
      </c>
    </row>
    <row r="30" spans="1:22">
      <c r="A30" s="60" t="s">
        <v>293</v>
      </c>
      <c r="B30" s="55" t="s">
        <v>294</v>
      </c>
      <c r="C30" s="56" t="s">
        <v>291</v>
      </c>
      <c r="D30" s="56" t="s">
        <v>291</v>
      </c>
      <c r="E30" s="56" t="s">
        <v>291</v>
      </c>
      <c r="F30" s="56" t="s">
        <v>291</v>
      </c>
      <c r="G30" s="56" t="s">
        <v>291</v>
      </c>
      <c r="H30" s="56" t="s">
        <v>291</v>
      </c>
      <c r="I30" s="56" t="s">
        <v>291</v>
      </c>
      <c r="J30" s="56" t="s">
        <v>292</v>
      </c>
      <c r="K30" s="56" t="s">
        <v>292</v>
      </c>
      <c r="L30" s="56" t="s">
        <v>292</v>
      </c>
      <c r="M30" s="56" t="s">
        <v>292</v>
      </c>
      <c r="N30" s="56" t="s">
        <v>292</v>
      </c>
      <c r="O30" s="56" t="s">
        <v>292</v>
      </c>
      <c r="P30" s="56" t="s">
        <v>292</v>
      </c>
      <c r="Q30" s="56" t="s">
        <v>292</v>
      </c>
      <c r="R30" s="56" t="s">
        <v>292</v>
      </c>
      <c r="S30" s="56" t="s">
        <v>292</v>
      </c>
      <c r="T30" s="56" t="s">
        <v>292</v>
      </c>
      <c r="U30" s="56" t="s">
        <v>292</v>
      </c>
      <c r="V30" s="56" t="s">
        <v>292</v>
      </c>
    </row>
    <row r="31" spans="1:22">
      <c r="A31" s="60">
        <v>21</v>
      </c>
      <c r="B31" s="55" t="s">
        <v>295</v>
      </c>
      <c r="C31" s="56" t="s">
        <v>247</v>
      </c>
      <c r="D31" s="56" t="s">
        <v>288</v>
      </c>
      <c r="E31" s="56" t="s">
        <v>288</v>
      </c>
      <c r="F31" s="56"/>
      <c r="G31" s="56"/>
      <c r="H31" s="56"/>
      <c r="I31" s="56" t="s">
        <v>288</v>
      </c>
      <c r="J31" s="56" t="s">
        <v>288</v>
      </c>
      <c r="K31" s="56" t="s">
        <v>288</v>
      </c>
      <c r="L31" s="56" t="s">
        <v>288</v>
      </c>
      <c r="M31" s="56" t="s">
        <v>288</v>
      </c>
      <c r="N31" s="56" t="s">
        <v>288</v>
      </c>
      <c r="O31" s="56" t="s">
        <v>288</v>
      </c>
      <c r="P31" s="56" t="s">
        <v>288</v>
      </c>
      <c r="Q31" s="56" t="s">
        <v>288</v>
      </c>
      <c r="R31" s="56" t="s">
        <v>288</v>
      </c>
      <c r="S31" s="56" t="s">
        <v>288</v>
      </c>
      <c r="T31" s="56" t="s">
        <v>288</v>
      </c>
      <c r="U31" s="56" t="s">
        <v>288</v>
      </c>
      <c r="V31" s="56" t="s">
        <v>288</v>
      </c>
    </row>
    <row r="32" spans="1:22">
      <c r="A32" s="60">
        <v>22</v>
      </c>
      <c r="B32" s="55" t="s">
        <v>296</v>
      </c>
      <c r="C32" s="56" t="s">
        <v>297</v>
      </c>
      <c r="D32" s="56" t="s">
        <v>297</v>
      </c>
      <c r="E32" s="56" t="s">
        <v>297</v>
      </c>
      <c r="F32" s="56" t="s">
        <v>297</v>
      </c>
      <c r="G32" s="56" t="s">
        <v>297</v>
      </c>
      <c r="H32" s="56" t="s">
        <v>297</v>
      </c>
      <c r="I32" s="56" t="s">
        <v>297</v>
      </c>
      <c r="J32" s="56" t="s">
        <v>298</v>
      </c>
      <c r="K32" s="56" t="s">
        <v>298</v>
      </c>
      <c r="L32" s="56" t="s">
        <v>298</v>
      </c>
      <c r="M32" s="56" t="s">
        <v>298</v>
      </c>
      <c r="N32" s="56" t="s">
        <v>298</v>
      </c>
      <c r="O32" s="56" t="s">
        <v>298</v>
      </c>
      <c r="P32" s="56" t="s">
        <v>298</v>
      </c>
      <c r="Q32" s="56" t="s">
        <v>298</v>
      </c>
      <c r="R32" s="56" t="s">
        <v>298</v>
      </c>
      <c r="S32" s="56" t="s">
        <v>298</v>
      </c>
      <c r="T32" s="56" t="s">
        <v>298</v>
      </c>
      <c r="U32" s="56" t="s">
        <v>298</v>
      </c>
      <c r="V32" s="56" t="s">
        <v>298</v>
      </c>
    </row>
    <row r="33" spans="1:22">
      <c r="A33" s="60">
        <v>23</v>
      </c>
      <c r="B33" s="55" t="s">
        <v>299</v>
      </c>
      <c r="C33" s="59" t="s">
        <v>247</v>
      </c>
      <c r="D33" s="59" t="s">
        <v>300</v>
      </c>
      <c r="E33" s="59" t="s">
        <v>300</v>
      </c>
      <c r="F33" s="59" t="s">
        <v>300</v>
      </c>
      <c r="G33" s="59" t="s">
        <v>300</v>
      </c>
      <c r="H33" s="59" t="s">
        <v>300</v>
      </c>
      <c r="I33" s="59" t="s">
        <v>300</v>
      </c>
      <c r="J33" s="56" t="s">
        <v>300</v>
      </c>
      <c r="K33" s="56" t="s">
        <v>300</v>
      </c>
      <c r="L33" s="56" t="s">
        <v>300</v>
      </c>
      <c r="M33" s="56" t="s">
        <v>300</v>
      </c>
      <c r="N33" s="56" t="s">
        <v>300</v>
      </c>
      <c r="O33" s="56" t="s">
        <v>300</v>
      </c>
      <c r="P33" s="56" t="s">
        <v>300</v>
      </c>
      <c r="Q33" s="56" t="s">
        <v>300</v>
      </c>
      <c r="R33" s="56" t="s">
        <v>300</v>
      </c>
      <c r="S33" s="56" t="s">
        <v>300</v>
      </c>
      <c r="T33" s="56" t="s">
        <v>300</v>
      </c>
      <c r="U33" s="56" t="s">
        <v>300</v>
      </c>
      <c r="V33" s="56" t="s">
        <v>300</v>
      </c>
    </row>
    <row r="34" spans="1:22" ht="96">
      <c r="A34" s="60">
        <v>24</v>
      </c>
      <c r="B34" s="55" t="s">
        <v>301</v>
      </c>
      <c r="C34" s="59" t="s">
        <v>247</v>
      </c>
      <c r="D34" s="59" t="s">
        <v>1203</v>
      </c>
      <c r="E34" s="59" t="s">
        <v>1203</v>
      </c>
      <c r="F34" s="59" t="s">
        <v>1203</v>
      </c>
      <c r="G34" s="59" t="s">
        <v>1203</v>
      </c>
      <c r="H34" s="59" t="s">
        <v>1203</v>
      </c>
      <c r="I34" s="59" t="s">
        <v>1203</v>
      </c>
      <c r="J34" s="59" t="s">
        <v>1203</v>
      </c>
      <c r="K34" s="59" t="s">
        <v>1203</v>
      </c>
      <c r="L34" s="59" t="s">
        <v>1203</v>
      </c>
      <c r="M34" s="59" t="s">
        <v>1203</v>
      </c>
      <c r="N34" s="59" t="s">
        <v>1203</v>
      </c>
      <c r="O34" s="59" t="s">
        <v>1204</v>
      </c>
      <c r="P34" s="59" t="s">
        <v>1204</v>
      </c>
      <c r="Q34" s="59" t="s">
        <v>1204</v>
      </c>
      <c r="R34" s="59" t="s">
        <v>1204</v>
      </c>
      <c r="S34" s="59" t="s">
        <v>1204</v>
      </c>
      <c r="T34" s="59" t="s">
        <v>1204</v>
      </c>
      <c r="U34" s="59" t="s">
        <v>1204</v>
      </c>
      <c r="V34" s="59" t="s">
        <v>1204</v>
      </c>
    </row>
    <row r="35" spans="1:22">
      <c r="A35" s="60">
        <v>25</v>
      </c>
      <c r="B35" s="55" t="s">
        <v>302</v>
      </c>
      <c r="C35" s="56" t="s">
        <v>247</v>
      </c>
      <c r="D35" s="56" t="s">
        <v>303</v>
      </c>
      <c r="E35" s="56" t="s">
        <v>303</v>
      </c>
      <c r="F35" s="56" t="s">
        <v>303</v>
      </c>
      <c r="G35" s="56" t="s">
        <v>303</v>
      </c>
      <c r="H35" s="56" t="s">
        <v>303</v>
      </c>
      <c r="I35" s="56" t="s">
        <v>303</v>
      </c>
      <c r="J35" s="59" t="s">
        <v>303</v>
      </c>
      <c r="K35" s="59" t="s">
        <v>303</v>
      </c>
      <c r="L35" s="59" t="s">
        <v>303</v>
      </c>
      <c r="M35" s="59" t="s">
        <v>303</v>
      </c>
      <c r="N35" s="59" t="s">
        <v>303</v>
      </c>
      <c r="O35" s="59" t="s">
        <v>303</v>
      </c>
      <c r="P35" s="59" t="s">
        <v>303</v>
      </c>
      <c r="Q35" s="59" t="s">
        <v>303</v>
      </c>
      <c r="R35" s="59" t="s">
        <v>303</v>
      </c>
      <c r="S35" s="59" t="s">
        <v>303</v>
      </c>
      <c r="T35" s="59" t="s">
        <v>303</v>
      </c>
      <c r="U35" s="59" t="s">
        <v>303</v>
      </c>
      <c r="V35" s="59" t="s">
        <v>303</v>
      </c>
    </row>
    <row r="36" spans="1:22">
      <c r="A36" s="60">
        <v>26</v>
      </c>
      <c r="B36" s="55" t="s">
        <v>304</v>
      </c>
      <c r="C36" s="59" t="s">
        <v>247</v>
      </c>
      <c r="D36" s="59" t="s">
        <v>247</v>
      </c>
      <c r="E36" s="59" t="s">
        <v>247</v>
      </c>
      <c r="F36" s="59" t="s">
        <v>247</v>
      </c>
      <c r="G36" s="59" t="s">
        <v>247</v>
      </c>
      <c r="H36" s="59" t="s">
        <v>247</v>
      </c>
      <c r="I36" s="59" t="s">
        <v>247</v>
      </c>
      <c r="J36" s="59" t="s">
        <v>247</v>
      </c>
      <c r="K36" s="59" t="s">
        <v>247</v>
      </c>
      <c r="L36" s="59" t="s">
        <v>247</v>
      </c>
      <c r="M36" s="59" t="s">
        <v>247</v>
      </c>
      <c r="N36" s="59" t="s">
        <v>247</v>
      </c>
      <c r="O36" s="59" t="s">
        <v>247</v>
      </c>
      <c r="P36" s="59" t="s">
        <v>247</v>
      </c>
      <c r="Q36" s="59" t="s">
        <v>247</v>
      </c>
      <c r="R36" s="59" t="s">
        <v>247</v>
      </c>
      <c r="S36" s="59" t="s">
        <v>247</v>
      </c>
      <c r="T36" s="59" t="s">
        <v>247</v>
      </c>
      <c r="U36" s="59" t="s">
        <v>247</v>
      </c>
      <c r="V36" s="59" t="s">
        <v>247</v>
      </c>
    </row>
    <row r="37" spans="1:22">
      <c r="A37" s="60">
        <v>27</v>
      </c>
      <c r="B37" s="55" t="s">
        <v>305</v>
      </c>
      <c r="C37" s="56" t="s">
        <v>247</v>
      </c>
      <c r="D37" s="56" t="s">
        <v>292</v>
      </c>
      <c r="E37" s="56" t="s">
        <v>292</v>
      </c>
      <c r="F37" s="56" t="s">
        <v>292</v>
      </c>
      <c r="G37" s="56" t="s">
        <v>292</v>
      </c>
      <c r="H37" s="56" t="s">
        <v>292</v>
      </c>
      <c r="I37" s="56" t="s">
        <v>292</v>
      </c>
      <c r="J37" s="59" t="s">
        <v>292</v>
      </c>
      <c r="K37" s="59" t="s">
        <v>292</v>
      </c>
      <c r="L37" s="59" t="s">
        <v>292</v>
      </c>
      <c r="M37" s="59" t="s">
        <v>292</v>
      </c>
      <c r="N37" s="59" t="s">
        <v>292</v>
      </c>
      <c r="O37" s="59" t="s">
        <v>292</v>
      </c>
      <c r="P37" s="59" t="s">
        <v>292</v>
      </c>
      <c r="Q37" s="59" t="s">
        <v>292</v>
      </c>
      <c r="R37" s="59" t="s">
        <v>292</v>
      </c>
      <c r="S37" s="59" t="s">
        <v>292</v>
      </c>
      <c r="T37" s="59" t="s">
        <v>292</v>
      </c>
      <c r="U37" s="59" t="s">
        <v>292</v>
      </c>
      <c r="V37" s="59" t="s">
        <v>292</v>
      </c>
    </row>
    <row r="38" spans="1:22">
      <c r="A38" s="60">
        <v>28</v>
      </c>
      <c r="B38" s="55" t="s">
        <v>306</v>
      </c>
      <c r="C38" s="56" t="s">
        <v>247</v>
      </c>
      <c r="D38" s="56" t="s">
        <v>87</v>
      </c>
      <c r="E38" s="56" t="s">
        <v>87</v>
      </c>
      <c r="F38" s="56" t="s">
        <v>87</v>
      </c>
      <c r="G38" s="56" t="s">
        <v>87</v>
      </c>
      <c r="H38" s="56" t="s">
        <v>87</v>
      </c>
      <c r="I38" s="56" t="s">
        <v>87</v>
      </c>
      <c r="J38" s="59" t="s">
        <v>87</v>
      </c>
      <c r="K38" s="59" t="s">
        <v>87</v>
      </c>
      <c r="L38" s="59" t="s">
        <v>87</v>
      </c>
      <c r="M38" s="59" t="s">
        <v>87</v>
      </c>
      <c r="N38" s="59" t="s">
        <v>87</v>
      </c>
      <c r="O38" s="59" t="s">
        <v>87</v>
      </c>
      <c r="P38" s="59" t="s">
        <v>87</v>
      </c>
      <c r="Q38" s="59" t="s">
        <v>87</v>
      </c>
      <c r="R38" s="59" t="s">
        <v>87</v>
      </c>
      <c r="S38" s="59" t="s">
        <v>87</v>
      </c>
      <c r="T38" s="59" t="s">
        <v>87</v>
      </c>
      <c r="U38" s="59" t="s">
        <v>87</v>
      </c>
      <c r="V38" s="59" t="s">
        <v>87</v>
      </c>
    </row>
    <row r="39" spans="1:22">
      <c r="A39" s="60">
        <v>29</v>
      </c>
      <c r="B39" s="55" t="s">
        <v>307</v>
      </c>
      <c r="C39" s="56" t="s">
        <v>247</v>
      </c>
      <c r="D39" s="56" t="s">
        <v>215</v>
      </c>
      <c r="E39" s="56" t="s">
        <v>215</v>
      </c>
      <c r="F39" s="56" t="s">
        <v>215</v>
      </c>
      <c r="G39" s="56" t="s">
        <v>215</v>
      </c>
      <c r="H39" s="56" t="s">
        <v>215</v>
      </c>
      <c r="I39" s="56" t="s">
        <v>215</v>
      </c>
      <c r="J39" s="59" t="s">
        <v>215</v>
      </c>
      <c r="K39" s="59" t="s">
        <v>215</v>
      </c>
      <c r="L39" s="59" t="s">
        <v>215</v>
      </c>
      <c r="M39" s="59" t="s">
        <v>215</v>
      </c>
      <c r="N39" s="59" t="s">
        <v>215</v>
      </c>
      <c r="O39" s="59" t="s">
        <v>215</v>
      </c>
      <c r="P39" s="59" t="s">
        <v>215</v>
      </c>
      <c r="Q39" s="59" t="s">
        <v>215</v>
      </c>
      <c r="R39" s="59" t="s">
        <v>215</v>
      </c>
      <c r="S39" s="59" t="s">
        <v>215</v>
      </c>
      <c r="T39" s="59" t="s">
        <v>215</v>
      </c>
      <c r="U39" s="59" t="s">
        <v>215</v>
      </c>
      <c r="V39" s="59" t="s">
        <v>215</v>
      </c>
    </row>
    <row r="40" spans="1:22">
      <c r="A40" s="60">
        <v>30</v>
      </c>
      <c r="B40" s="55" t="s">
        <v>308</v>
      </c>
      <c r="C40" s="59" t="s">
        <v>288</v>
      </c>
      <c r="D40" s="59" t="s">
        <v>267</v>
      </c>
      <c r="E40" s="59" t="s">
        <v>267</v>
      </c>
      <c r="F40" s="59" t="s">
        <v>267</v>
      </c>
      <c r="G40" s="59" t="s">
        <v>267</v>
      </c>
      <c r="H40" s="59" t="s">
        <v>267</v>
      </c>
      <c r="I40" s="59" t="s">
        <v>267</v>
      </c>
      <c r="J40" s="59" t="s">
        <v>267</v>
      </c>
      <c r="K40" s="59" t="s">
        <v>267</v>
      </c>
      <c r="L40" s="59" t="s">
        <v>267</v>
      </c>
      <c r="M40" s="59" t="s">
        <v>267</v>
      </c>
      <c r="N40" s="59" t="s">
        <v>267</v>
      </c>
      <c r="O40" s="59" t="s">
        <v>267</v>
      </c>
      <c r="P40" s="59" t="s">
        <v>267</v>
      </c>
      <c r="Q40" s="59" t="s">
        <v>267</v>
      </c>
      <c r="R40" s="59" t="s">
        <v>267</v>
      </c>
      <c r="S40" s="59" t="s">
        <v>267</v>
      </c>
      <c r="T40" s="59" t="s">
        <v>267</v>
      </c>
      <c r="U40" s="59" t="s">
        <v>267</v>
      </c>
      <c r="V40" s="59" t="s">
        <v>267</v>
      </c>
    </row>
    <row r="41" spans="1:22" ht="124.8">
      <c r="A41" s="60">
        <v>31</v>
      </c>
      <c r="B41" s="55" t="s">
        <v>309</v>
      </c>
      <c r="C41" s="59" t="s">
        <v>247</v>
      </c>
      <c r="D41" s="59" t="s">
        <v>1205</v>
      </c>
      <c r="E41" s="59" t="s">
        <v>1205</v>
      </c>
      <c r="F41" s="59" t="s">
        <v>1205</v>
      </c>
      <c r="G41" s="59" t="s">
        <v>1205</v>
      </c>
      <c r="H41" s="59" t="s">
        <v>1205</v>
      </c>
      <c r="I41" s="59" t="s">
        <v>1205</v>
      </c>
      <c r="J41" s="59" t="s">
        <v>1206</v>
      </c>
      <c r="K41" s="59" t="s">
        <v>1206</v>
      </c>
      <c r="L41" s="59" t="s">
        <v>1206</v>
      </c>
      <c r="M41" s="59" t="s">
        <v>1206</v>
      </c>
      <c r="N41" s="59" t="s">
        <v>1206</v>
      </c>
      <c r="O41" s="59" t="s">
        <v>1207</v>
      </c>
      <c r="P41" s="59" t="s">
        <v>1207</v>
      </c>
      <c r="Q41" s="59" t="s">
        <v>1207</v>
      </c>
      <c r="R41" s="59" t="s">
        <v>1207</v>
      </c>
      <c r="S41" s="59" t="s">
        <v>1207</v>
      </c>
      <c r="T41" s="59" t="s">
        <v>1207</v>
      </c>
      <c r="U41" s="59" t="s">
        <v>1207</v>
      </c>
      <c r="V41" s="59" t="s">
        <v>1207</v>
      </c>
    </row>
    <row r="42" spans="1:22">
      <c r="A42" s="60">
        <v>32</v>
      </c>
      <c r="B42" s="55" t="s">
        <v>310</v>
      </c>
      <c r="C42" s="56" t="s">
        <v>247</v>
      </c>
      <c r="D42" s="56" t="s">
        <v>303</v>
      </c>
      <c r="E42" s="56" t="s">
        <v>303</v>
      </c>
      <c r="F42" s="56" t="s">
        <v>303</v>
      </c>
      <c r="G42" s="56" t="s">
        <v>303</v>
      </c>
      <c r="H42" s="56" t="s">
        <v>303</v>
      </c>
      <c r="I42" s="56" t="s">
        <v>303</v>
      </c>
      <c r="J42" s="59" t="s">
        <v>303</v>
      </c>
      <c r="K42" s="59" t="s">
        <v>303</v>
      </c>
      <c r="L42" s="59" t="s">
        <v>303</v>
      </c>
      <c r="M42" s="59" t="s">
        <v>303</v>
      </c>
      <c r="N42" s="59" t="s">
        <v>303</v>
      </c>
      <c r="O42" s="59" t="s">
        <v>303</v>
      </c>
      <c r="P42" s="59" t="s">
        <v>303</v>
      </c>
      <c r="Q42" s="59" t="s">
        <v>303</v>
      </c>
      <c r="R42" s="59" t="s">
        <v>303</v>
      </c>
      <c r="S42" s="59" t="s">
        <v>303</v>
      </c>
      <c r="T42" s="59" t="s">
        <v>303</v>
      </c>
      <c r="U42" s="59" t="s">
        <v>303</v>
      </c>
      <c r="V42" s="59" t="s">
        <v>303</v>
      </c>
    </row>
    <row r="43" spans="1:22">
      <c r="A43" s="60">
        <v>33</v>
      </c>
      <c r="B43" s="55" t="s">
        <v>311</v>
      </c>
      <c r="C43" s="56" t="s">
        <v>247</v>
      </c>
      <c r="D43" s="56" t="s">
        <v>312</v>
      </c>
      <c r="E43" s="56" t="s">
        <v>312</v>
      </c>
      <c r="F43" s="56" t="s">
        <v>312</v>
      </c>
      <c r="G43" s="56" t="s">
        <v>312</v>
      </c>
      <c r="H43" s="56" t="s">
        <v>312</v>
      </c>
      <c r="I43" s="56" t="s">
        <v>312</v>
      </c>
      <c r="J43" s="59" t="s">
        <v>1208</v>
      </c>
      <c r="K43" s="59" t="s">
        <v>1208</v>
      </c>
      <c r="L43" s="59" t="s">
        <v>1208</v>
      </c>
      <c r="M43" s="59" t="s">
        <v>1208</v>
      </c>
      <c r="N43" s="59" t="s">
        <v>1208</v>
      </c>
      <c r="O43" s="59" t="s">
        <v>1208</v>
      </c>
      <c r="P43" s="59" t="s">
        <v>1208</v>
      </c>
      <c r="Q43" s="59" t="s">
        <v>1208</v>
      </c>
      <c r="R43" s="59" t="s">
        <v>1208</v>
      </c>
      <c r="S43" s="59" t="s">
        <v>1208</v>
      </c>
      <c r="T43" s="59" t="s">
        <v>1208</v>
      </c>
      <c r="U43" s="59" t="s">
        <v>1208</v>
      </c>
      <c r="V43" s="59" t="s">
        <v>1208</v>
      </c>
    </row>
    <row r="44" spans="1:22" ht="38.4">
      <c r="A44" s="60">
        <v>34</v>
      </c>
      <c r="B44" s="55" t="s">
        <v>313</v>
      </c>
      <c r="C44" s="59" t="s">
        <v>247</v>
      </c>
      <c r="D44" s="59" t="s">
        <v>1209</v>
      </c>
      <c r="E44" s="59" t="s">
        <v>1209</v>
      </c>
      <c r="F44" s="59" t="s">
        <v>1209</v>
      </c>
      <c r="G44" s="59" t="s">
        <v>1209</v>
      </c>
      <c r="H44" s="59" t="s">
        <v>1209</v>
      </c>
      <c r="I44" s="59" t="s">
        <v>1209</v>
      </c>
      <c r="J44" s="59" t="s">
        <v>247</v>
      </c>
      <c r="K44" s="59" t="s">
        <v>247</v>
      </c>
      <c r="L44" s="59" t="s">
        <v>247</v>
      </c>
      <c r="M44" s="59" t="s">
        <v>247</v>
      </c>
      <c r="N44" s="59" t="s">
        <v>247</v>
      </c>
      <c r="O44" s="59" t="s">
        <v>247</v>
      </c>
      <c r="P44" s="59" t="s">
        <v>247</v>
      </c>
      <c r="Q44" s="59" t="s">
        <v>247</v>
      </c>
      <c r="R44" s="59" t="s">
        <v>247</v>
      </c>
      <c r="S44" s="59" t="s">
        <v>247</v>
      </c>
      <c r="T44" s="59" t="s">
        <v>247</v>
      </c>
      <c r="U44" s="59" t="s">
        <v>247</v>
      </c>
      <c r="V44" s="59" t="s">
        <v>247</v>
      </c>
    </row>
    <row r="45" spans="1:22">
      <c r="A45" s="60" t="s">
        <v>1210</v>
      </c>
      <c r="B45" s="55" t="s">
        <v>1211</v>
      </c>
      <c r="C45" s="59" t="s">
        <v>247</v>
      </c>
      <c r="D45" s="59" t="s">
        <v>247</v>
      </c>
      <c r="E45" s="59" t="s">
        <v>247</v>
      </c>
      <c r="F45" s="59" t="s">
        <v>247</v>
      </c>
      <c r="G45" s="59" t="s">
        <v>247</v>
      </c>
      <c r="H45" s="59" t="s">
        <v>247</v>
      </c>
      <c r="I45" s="59" t="s">
        <v>247</v>
      </c>
      <c r="J45" s="59" t="s">
        <v>247</v>
      </c>
      <c r="K45" s="59" t="s">
        <v>247</v>
      </c>
      <c r="L45" s="59" t="s">
        <v>247</v>
      </c>
      <c r="M45" s="59" t="s">
        <v>247</v>
      </c>
      <c r="N45" s="59" t="s">
        <v>247</v>
      </c>
      <c r="O45" s="59" t="s">
        <v>1212</v>
      </c>
      <c r="P45" s="59" t="s">
        <v>1212</v>
      </c>
      <c r="Q45" s="59" t="s">
        <v>1212</v>
      </c>
      <c r="R45" s="59" t="s">
        <v>1212</v>
      </c>
      <c r="S45" s="59" t="s">
        <v>1212</v>
      </c>
      <c r="T45" s="59" t="s">
        <v>1212</v>
      </c>
      <c r="U45" s="59" t="s">
        <v>1212</v>
      </c>
      <c r="V45" s="59" t="s">
        <v>1212</v>
      </c>
    </row>
    <row r="46" spans="1:22">
      <c r="A46" s="60" t="s">
        <v>1213</v>
      </c>
      <c r="B46" s="55" t="s">
        <v>1214</v>
      </c>
      <c r="C46" s="59">
        <v>1</v>
      </c>
      <c r="D46" s="59">
        <v>2</v>
      </c>
      <c r="E46" s="59">
        <v>2</v>
      </c>
      <c r="F46" s="59">
        <v>2</v>
      </c>
      <c r="G46" s="59">
        <v>2</v>
      </c>
      <c r="H46" s="59">
        <v>2</v>
      </c>
      <c r="I46" s="59">
        <v>2</v>
      </c>
      <c r="J46" s="59">
        <v>3</v>
      </c>
      <c r="K46" s="59">
        <v>3</v>
      </c>
      <c r="L46" s="59">
        <v>3</v>
      </c>
      <c r="M46" s="59">
        <v>3</v>
      </c>
      <c r="N46" s="59">
        <v>3</v>
      </c>
      <c r="O46" s="59">
        <v>4</v>
      </c>
      <c r="P46" s="59">
        <v>4</v>
      </c>
      <c r="Q46" s="59">
        <v>4</v>
      </c>
      <c r="R46" s="59">
        <v>4</v>
      </c>
      <c r="S46" s="59">
        <v>4</v>
      </c>
      <c r="T46" s="59">
        <v>4</v>
      </c>
      <c r="U46" s="59">
        <v>4</v>
      </c>
      <c r="V46" s="59">
        <v>4</v>
      </c>
    </row>
    <row r="47" spans="1:22" ht="28.8">
      <c r="A47" s="60">
        <v>35</v>
      </c>
      <c r="B47" s="55" t="s">
        <v>314</v>
      </c>
      <c r="C47" s="56" t="s">
        <v>234</v>
      </c>
      <c r="D47" s="56" t="s">
        <v>235</v>
      </c>
      <c r="E47" s="56" t="s">
        <v>235</v>
      </c>
      <c r="F47" s="56" t="s">
        <v>235</v>
      </c>
      <c r="G47" s="56" t="s">
        <v>235</v>
      </c>
      <c r="H47" s="56" t="s">
        <v>235</v>
      </c>
      <c r="I47" s="56" t="s">
        <v>235</v>
      </c>
      <c r="J47" s="56" t="s">
        <v>1145</v>
      </c>
      <c r="K47" s="56" t="s">
        <v>1145</v>
      </c>
      <c r="L47" s="56" t="s">
        <v>1145</v>
      </c>
      <c r="M47" s="56" t="s">
        <v>1145</v>
      </c>
      <c r="N47" s="56" t="s">
        <v>1145</v>
      </c>
      <c r="O47" s="59" t="s">
        <v>1215</v>
      </c>
      <c r="P47" s="59" t="s">
        <v>1215</v>
      </c>
      <c r="Q47" s="59" t="s">
        <v>1215</v>
      </c>
      <c r="R47" s="59" t="s">
        <v>1215</v>
      </c>
      <c r="S47" s="59" t="s">
        <v>1215</v>
      </c>
      <c r="T47" s="59" t="s">
        <v>1215</v>
      </c>
      <c r="U47" s="59" t="s">
        <v>1215</v>
      </c>
      <c r="V47" s="59" t="s">
        <v>1215</v>
      </c>
    </row>
    <row r="48" spans="1:22">
      <c r="A48" s="60">
        <v>36</v>
      </c>
      <c r="B48" s="55" t="s">
        <v>315</v>
      </c>
      <c r="C48" s="56" t="s">
        <v>288</v>
      </c>
      <c r="D48" s="56" t="s">
        <v>288</v>
      </c>
      <c r="E48" s="56" t="s">
        <v>288</v>
      </c>
      <c r="F48" s="56" t="s">
        <v>288</v>
      </c>
      <c r="G48" s="56" t="s">
        <v>288</v>
      </c>
      <c r="H48" s="56" t="s">
        <v>288</v>
      </c>
      <c r="I48" s="56" t="s">
        <v>288</v>
      </c>
      <c r="J48" s="56" t="s">
        <v>288</v>
      </c>
      <c r="K48" s="56" t="s">
        <v>288</v>
      </c>
      <c r="L48" s="56" t="s">
        <v>288</v>
      </c>
      <c r="M48" s="56" t="s">
        <v>288</v>
      </c>
      <c r="N48" s="56" t="s">
        <v>288</v>
      </c>
      <c r="O48" s="56" t="s">
        <v>288</v>
      </c>
      <c r="P48" s="56" t="s">
        <v>288</v>
      </c>
      <c r="Q48" s="56" t="s">
        <v>288</v>
      </c>
      <c r="R48" s="56" t="s">
        <v>288</v>
      </c>
      <c r="S48" s="56" t="s">
        <v>288</v>
      </c>
      <c r="T48" s="56" t="s">
        <v>288</v>
      </c>
      <c r="U48" s="56" t="s">
        <v>288</v>
      </c>
      <c r="V48" s="56" t="s">
        <v>288</v>
      </c>
    </row>
    <row r="49" spans="1:22">
      <c r="A49" s="60">
        <v>37</v>
      </c>
      <c r="B49" s="55" t="s">
        <v>316</v>
      </c>
      <c r="C49" s="59" t="s">
        <v>247</v>
      </c>
      <c r="D49" s="59" t="s">
        <v>247</v>
      </c>
      <c r="E49" s="59" t="s">
        <v>247</v>
      </c>
      <c r="F49" s="59" t="s">
        <v>247</v>
      </c>
      <c r="G49" s="59" t="s">
        <v>247</v>
      </c>
      <c r="H49" s="59" t="s">
        <v>247</v>
      </c>
      <c r="I49" s="59" t="s">
        <v>247</v>
      </c>
      <c r="J49" s="59" t="s">
        <v>247</v>
      </c>
      <c r="K49" s="59" t="s">
        <v>247</v>
      </c>
      <c r="L49" s="59" t="s">
        <v>247</v>
      </c>
      <c r="M49" s="59" t="s">
        <v>247</v>
      </c>
      <c r="N49" s="59" t="s">
        <v>247</v>
      </c>
      <c r="O49" s="59" t="s">
        <v>247</v>
      </c>
      <c r="P49" s="59" t="s">
        <v>247</v>
      </c>
      <c r="Q49" s="59" t="s">
        <v>247</v>
      </c>
      <c r="R49" s="59" t="s">
        <v>247</v>
      </c>
      <c r="S49" s="59" t="s">
        <v>247</v>
      </c>
      <c r="T49" s="59" t="s">
        <v>247</v>
      </c>
      <c r="U49" s="59" t="s">
        <v>247</v>
      </c>
      <c r="V49" s="59" t="s">
        <v>247</v>
      </c>
    </row>
    <row r="50" spans="1:22" ht="28.8">
      <c r="A50" s="60" t="s">
        <v>1216</v>
      </c>
      <c r="B50" s="55" t="s">
        <v>1217</v>
      </c>
      <c r="C50" s="474" t="s">
        <v>1219</v>
      </c>
      <c r="D50" s="474" t="s">
        <v>1218</v>
      </c>
      <c r="E50" s="474" t="s">
        <v>1218</v>
      </c>
      <c r="F50" s="474" t="s">
        <v>1218</v>
      </c>
      <c r="G50" s="474" t="s">
        <v>1218</v>
      </c>
      <c r="H50" s="474" t="s">
        <v>1218</v>
      </c>
      <c r="I50" s="474" t="s">
        <v>1218</v>
      </c>
      <c r="J50" s="474" t="s">
        <v>1218</v>
      </c>
      <c r="K50" s="474" t="s">
        <v>1218</v>
      </c>
      <c r="L50" s="474" t="s">
        <v>1218</v>
      </c>
      <c r="M50" s="474" t="s">
        <v>1218</v>
      </c>
      <c r="N50" s="474" t="s">
        <v>1218</v>
      </c>
      <c r="O50" s="474" t="s">
        <v>1218</v>
      </c>
      <c r="P50" s="474" t="s">
        <v>1218</v>
      </c>
      <c r="Q50" s="474" t="s">
        <v>1218</v>
      </c>
      <c r="R50" s="474" t="s">
        <v>1218</v>
      </c>
      <c r="S50" s="474" t="s">
        <v>1218</v>
      </c>
      <c r="T50" s="474" t="s">
        <v>1218</v>
      </c>
      <c r="U50" s="474" t="s">
        <v>1218</v>
      </c>
      <c r="V50" s="474" t="s">
        <v>1218</v>
      </c>
    </row>
  </sheetData>
  <phoneticPr fontId="18" type="noConversion"/>
  <hyperlinks>
    <hyperlink ref="V50" r:id="rId1" xr:uid="{81640829-D374-41E3-9807-32BAEA56FC75}"/>
    <hyperlink ref="D50:U50" r:id="rId2" display="https://www.sor.no/felles/om-sparebanken-sor/investor/obligasjonslan/" xr:uid="{BDC2A8D6-3E79-4BBC-A0BD-05A0FD87BA69}"/>
    <hyperlink ref="C50" r:id="rId3" xr:uid="{3BC3C570-8B51-4077-9898-618473BBD18F}"/>
  </hyperlinks>
  <pageMargins left="0.7" right="0.7" top="0.75" bottom="0.75" header="0.3" footer="0.3"/>
  <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CEE8BF-222B-4718-A36C-990F6D57327E}">
  <dimension ref="A1:Q24"/>
  <sheetViews>
    <sheetView showGridLines="0" workbookViewId="0">
      <selection activeCell="C9" sqref="C9"/>
    </sheetView>
  </sheetViews>
  <sheetFormatPr baseColWidth="10" defaultColWidth="11.44140625" defaultRowHeight="14.4"/>
  <cols>
    <col min="1" max="1" width="7.6640625" customWidth="1"/>
    <col min="2" max="2" width="16.6640625" customWidth="1"/>
    <col min="3" max="3" width="20" bestFit="1" customWidth="1"/>
    <col min="4" max="4" width="13.5546875" customWidth="1"/>
    <col min="5" max="6" width="11.6640625" bestFit="1" customWidth="1"/>
    <col min="7" max="7" width="14.44140625" customWidth="1"/>
    <col min="8" max="8" width="17.5546875" customWidth="1"/>
    <col min="9" max="9" width="16.5546875" customWidth="1"/>
    <col min="10" max="10" width="11.6640625" bestFit="1" customWidth="1"/>
    <col min="11" max="11" width="14.33203125" customWidth="1"/>
    <col min="12" max="12" width="14.44140625" customWidth="1"/>
    <col min="13" max="13" width="16.109375" customWidth="1"/>
    <col min="14" max="15" width="13.88671875" customWidth="1"/>
  </cols>
  <sheetData>
    <row r="1" spans="1:17" ht="25.8">
      <c r="A1" s="163" t="s">
        <v>209</v>
      </c>
      <c r="B1" s="85"/>
      <c r="C1" s="85"/>
      <c r="D1" s="85"/>
      <c r="E1" s="85"/>
      <c r="F1" s="85"/>
      <c r="G1" s="85"/>
      <c r="H1" s="85"/>
      <c r="I1" s="85"/>
      <c r="J1" s="85"/>
      <c r="K1" s="85"/>
      <c r="L1" s="85"/>
      <c r="M1" s="85"/>
      <c r="N1" s="85"/>
      <c r="O1" s="85"/>
    </row>
    <row r="3" spans="1:17">
      <c r="A3" s="86"/>
      <c r="B3" s="86"/>
      <c r="C3" s="86"/>
      <c r="D3" s="86"/>
      <c r="E3" s="86"/>
      <c r="F3" s="86"/>
      <c r="G3" s="86"/>
      <c r="H3" s="86"/>
      <c r="I3" s="86"/>
      <c r="J3" s="86"/>
      <c r="K3" s="86"/>
      <c r="L3" s="86"/>
      <c r="M3" s="86"/>
      <c r="N3" s="86"/>
      <c r="O3" s="86"/>
      <c r="P3" s="86"/>
      <c r="Q3" s="86"/>
    </row>
    <row r="4" spans="1:17" ht="14.4" customHeight="1">
      <c r="A4" s="490" t="s">
        <v>393</v>
      </c>
      <c r="B4" s="491"/>
      <c r="C4" s="87" t="s">
        <v>116</v>
      </c>
      <c r="D4" s="87" t="s">
        <v>117</v>
      </c>
      <c r="E4" s="87" t="s">
        <v>118</v>
      </c>
      <c r="F4" s="87" t="s">
        <v>119</v>
      </c>
      <c r="G4" s="87" t="s">
        <v>120</v>
      </c>
      <c r="H4" s="87" t="s">
        <v>121</v>
      </c>
      <c r="I4" s="87" t="s">
        <v>111</v>
      </c>
      <c r="J4" s="87" t="s">
        <v>122</v>
      </c>
      <c r="K4" s="87" t="s">
        <v>123</v>
      </c>
      <c r="L4" s="87" t="s">
        <v>124</v>
      </c>
      <c r="M4" s="87" t="s">
        <v>125</v>
      </c>
      <c r="N4" s="87" t="s">
        <v>126</v>
      </c>
      <c r="O4" s="87" t="s">
        <v>127</v>
      </c>
      <c r="P4" s="86"/>
      <c r="Q4" s="86"/>
    </row>
    <row r="5" spans="1:17">
      <c r="A5" s="492"/>
      <c r="B5" s="493"/>
      <c r="C5" s="518" t="s">
        <v>128</v>
      </c>
      <c r="D5" s="519"/>
      <c r="E5" s="518" t="s">
        <v>129</v>
      </c>
      <c r="F5" s="519"/>
      <c r="G5" s="515" t="s">
        <v>130</v>
      </c>
      <c r="H5" s="515" t="s">
        <v>131</v>
      </c>
      <c r="I5" s="518" t="s">
        <v>132</v>
      </c>
      <c r="J5" s="522"/>
      <c r="K5" s="522"/>
      <c r="L5" s="519"/>
      <c r="M5" s="515" t="s">
        <v>133</v>
      </c>
      <c r="N5" s="515" t="s">
        <v>134</v>
      </c>
      <c r="O5" s="515" t="s">
        <v>135</v>
      </c>
      <c r="P5" s="86"/>
      <c r="Q5" s="86"/>
    </row>
    <row r="6" spans="1:17">
      <c r="A6" s="494"/>
      <c r="B6" s="495"/>
      <c r="C6" s="520"/>
      <c r="D6" s="521"/>
      <c r="E6" s="520"/>
      <c r="F6" s="521"/>
      <c r="G6" s="516"/>
      <c r="H6" s="516"/>
      <c r="I6" s="520"/>
      <c r="J6" s="523"/>
      <c r="K6" s="523"/>
      <c r="L6" s="524"/>
      <c r="M6" s="516"/>
      <c r="N6" s="516"/>
      <c r="O6" s="516"/>
      <c r="P6" s="86"/>
      <c r="Q6" s="86"/>
    </row>
    <row r="7" spans="1:17" ht="86.4">
      <c r="A7" s="157"/>
      <c r="B7" s="158"/>
      <c r="C7" s="87" t="s">
        <v>136</v>
      </c>
      <c r="D7" s="87" t="s">
        <v>137</v>
      </c>
      <c r="E7" s="87" t="s">
        <v>138</v>
      </c>
      <c r="F7" s="87" t="s">
        <v>139</v>
      </c>
      <c r="G7" s="517"/>
      <c r="H7" s="517"/>
      <c r="I7" s="101" t="s">
        <v>140</v>
      </c>
      <c r="J7" s="101" t="s">
        <v>129</v>
      </c>
      <c r="K7" s="101" t="s">
        <v>141</v>
      </c>
      <c r="L7" s="102" t="s">
        <v>142</v>
      </c>
      <c r="M7" s="517"/>
      <c r="N7" s="517"/>
      <c r="O7" s="517"/>
      <c r="P7" s="86"/>
      <c r="Q7" s="86"/>
    </row>
    <row r="8" spans="1:17" ht="28.8">
      <c r="A8" s="103" t="s">
        <v>143</v>
      </c>
      <c r="B8" s="173" t="s">
        <v>144</v>
      </c>
      <c r="C8" s="174"/>
      <c r="D8" s="174"/>
      <c r="E8" s="174"/>
      <c r="F8" s="174"/>
      <c r="G8" s="174"/>
      <c r="H8" s="174"/>
      <c r="I8" s="174"/>
      <c r="J8" s="174"/>
      <c r="K8" s="174"/>
      <c r="L8" s="174"/>
      <c r="M8" s="174"/>
      <c r="N8" s="175"/>
      <c r="O8" s="175"/>
      <c r="P8" s="86"/>
      <c r="Q8" s="86"/>
    </row>
    <row r="9" spans="1:17">
      <c r="A9" s="105">
        <v>1</v>
      </c>
      <c r="B9" s="104" t="s">
        <v>357</v>
      </c>
      <c r="C9" s="114">
        <v>155548.68812804701</v>
      </c>
      <c r="D9" s="115">
        <v>0</v>
      </c>
      <c r="E9" s="115">
        <v>0</v>
      </c>
      <c r="F9" s="115">
        <v>0</v>
      </c>
      <c r="G9" s="115">
        <v>0</v>
      </c>
      <c r="H9" s="116">
        <f t="shared" ref="H9:H20" si="0">(C9+D9+E9+F9+G9)</f>
        <v>155548.68812804701</v>
      </c>
      <c r="I9" s="117">
        <v>5662.4710765</v>
      </c>
      <c r="J9" s="115">
        <v>0</v>
      </c>
      <c r="K9" s="115">
        <v>0</v>
      </c>
      <c r="L9" s="117">
        <v>5662.4710765</v>
      </c>
      <c r="M9" s="118">
        <f t="shared" ref="M9:M20" si="1">L9*12.5</f>
        <v>70780.888456250002</v>
      </c>
      <c r="N9" s="119">
        <v>0.98449594520000006</v>
      </c>
      <c r="O9" s="119">
        <v>2.5000000000000001E-2</v>
      </c>
      <c r="P9" s="86"/>
      <c r="Q9" s="86"/>
    </row>
    <row r="10" spans="1:17" s="98" customFormat="1">
      <c r="A10" s="105">
        <v>2</v>
      </c>
      <c r="B10" s="104" t="s">
        <v>1235</v>
      </c>
      <c r="C10" s="114">
        <v>1122.9848657</v>
      </c>
      <c r="D10" s="115">
        <v>0</v>
      </c>
      <c r="E10" s="115">
        <v>0</v>
      </c>
      <c r="F10" s="115">
        <v>0</v>
      </c>
      <c r="G10" s="115">
        <v>0</v>
      </c>
      <c r="H10" s="116">
        <f t="shared" si="0"/>
        <v>1122.9848657</v>
      </c>
      <c r="I10" s="117">
        <v>16.779649794000001</v>
      </c>
      <c r="J10" s="115">
        <v>0</v>
      </c>
      <c r="K10" s="115">
        <v>0</v>
      </c>
      <c r="L10" s="117">
        <v>16.779649794000001</v>
      </c>
      <c r="M10" s="118">
        <f t="shared" si="1"/>
        <v>209.74562242500002</v>
      </c>
      <c r="N10" s="119">
        <v>2.9173654E-3</v>
      </c>
      <c r="O10" s="119">
        <v>0.01</v>
      </c>
      <c r="P10" s="86"/>
      <c r="Q10" s="86"/>
    </row>
    <row r="11" spans="1:17" s="98" customFormat="1">
      <c r="A11" s="105">
        <v>3</v>
      </c>
      <c r="B11" s="104" t="s">
        <v>1237</v>
      </c>
      <c r="C11" s="114">
        <v>1015.7367152999999</v>
      </c>
      <c r="D11" s="115">
        <v>0</v>
      </c>
      <c r="E11" s="115">
        <v>0</v>
      </c>
      <c r="F11" s="115">
        <v>0</v>
      </c>
      <c r="G11" s="115">
        <v>0</v>
      </c>
      <c r="H11" s="116">
        <f t="shared" si="0"/>
        <v>1015.7367152999999</v>
      </c>
      <c r="I11" s="117">
        <v>11.894934193999999</v>
      </c>
      <c r="J11" s="115">
        <v>0</v>
      </c>
      <c r="K11" s="115">
        <v>0</v>
      </c>
      <c r="L11" s="117">
        <v>11.894934193999999</v>
      </c>
      <c r="M11" s="118">
        <f t="shared" si="1"/>
        <v>148.686677425</v>
      </c>
      <c r="N11" s="119">
        <v>2.0680925999999999E-3</v>
      </c>
      <c r="O11" s="119">
        <v>0.01</v>
      </c>
      <c r="P11" s="86"/>
      <c r="Q11" s="86"/>
    </row>
    <row r="12" spans="1:17" s="98" customFormat="1">
      <c r="A12" s="105">
        <v>4</v>
      </c>
      <c r="B12" s="104" t="s">
        <v>1238</v>
      </c>
      <c r="C12" s="114">
        <v>385.67397782999996</v>
      </c>
      <c r="D12" s="115">
        <v>0</v>
      </c>
      <c r="E12" s="115">
        <v>0</v>
      </c>
      <c r="F12" s="115">
        <v>0</v>
      </c>
      <c r="G12" s="115">
        <v>0</v>
      </c>
      <c r="H12" s="116">
        <f t="shared" si="0"/>
        <v>385.67397782999996</v>
      </c>
      <c r="I12" s="117">
        <v>11.181271905999999</v>
      </c>
      <c r="J12" s="115">
        <v>0</v>
      </c>
      <c r="K12" s="115">
        <v>0</v>
      </c>
      <c r="L12" s="117">
        <v>11.181271905999999</v>
      </c>
      <c r="M12" s="118">
        <f t="shared" si="1"/>
        <v>139.76589882499999</v>
      </c>
      <c r="N12" s="119">
        <v>1.9440129E-3</v>
      </c>
      <c r="O12" s="119">
        <v>0</v>
      </c>
      <c r="P12" s="86"/>
      <c r="Q12" s="86"/>
    </row>
    <row r="13" spans="1:17" s="98" customFormat="1">
      <c r="A13" s="105">
        <v>5</v>
      </c>
      <c r="B13" s="104" t="s">
        <v>1239</v>
      </c>
      <c r="C13" s="114">
        <v>214.36428006</v>
      </c>
      <c r="D13" s="115">
        <v>0</v>
      </c>
      <c r="E13" s="115">
        <v>0</v>
      </c>
      <c r="F13" s="115">
        <v>0</v>
      </c>
      <c r="G13" s="115">
        <v>0</v>
      </c>
      <c r="H13" s="116">
        <f t="shared" si="0"/>
        <v>214.36428006</v>
      </c>
      <c r="I13" s="117">
        <v>6.5571983233999998</v>
      </c>
      <c r="J13" s="115">
        <v>0</v>
      </c>
      <c r="K13" s="115">
        <v>0</v>
      </c>
      <c r="L13" s="117">
        <v>6.5571983233999998</v>
      </c>
      <c r="M13" s="118">
        <f t="shared" si="1"/>
        <v>81.964979042499991</v>
      </c>
      <c r="N13" s="119">
        <v>1.1400562E-3</v>
      </c>
      <c r="O13" s="119">
        <v>0</v>
      </c>
      <c r="P13" s="86"/>
      <c r="Q13" s="86"/>
    </row>
    <row r="14" spans="1:17" s="98" customFormat="1">
      <c r="A14" s="105">
        <v>6</v>
      </c>
      <c r="B14" s="104" t="s">
        <v>1240</v>
      </c>
      <c r="C14" s="114">
        <v>213.11158699999999</v>
      </c>
      <c r="D14" s="115">
        <v>0</v>
      </c>
      <c r="E14" s="115">
        <v>0</v>
      </c>
      <c r="F14" s="115">
        <v>0</v>
      </c>
      <c r="G14" s="115">
        <v>0</v>
      </c>
      <c r="H14" s="116">
        <f t="shared" si="0"/>
        <v>213.11158699999999</v>
      </c>
      <c r="I14" s="117">
        <v>6.3072504836999999</v>
      </c>
      <c r="J14" s="115">
        <v>0</v>
      </c>
      <c r="K14" s="115">
        <v>0</v>
      </c>
      <c r="L14" s="117">
        <v>6.3072504836999999</v>
      </c>
      <c r="M14" s="118">
        <f t="shared" si="1"/>
        <v>78.840631046249996</v>
      </c>
      <c r="N14" s="119">
        <v>1.0965994000000001E-3</v>
      </c>
      <c r="O14" s="119">
        <v>0</v>
      </c>
      <c r="P14" s="86"/>
      <c r="Q14" s="86"/>
    </row>
    <row r="15" spans="1:17" s="98" customFormat="1">
      <c r="A15" s="105">
        <v>7</v>
      </c>
      <c r="B15" s="104" t="s">
        <v>1241</v>
      </c>
      <c r="C15" s="114">
        <v>148.35107269999997</v>
      </c>
      <c r="D15" s="115">
        <v>0</v>
      </c>
      <c r="E15" s="115">
        <v>0</v>
      </c>
      <c r="F15" s="115">
        <v>0</v>
      </c>
      <c r="G15" s="115">
        <v>0</v>
      </c>
      <c r="H15" s="116">
        <f t="shared" si="0"/>
        <v>148.35107269999997</v>
      </c>
      <c r="I15" s="117">
        <v>4.5959823579999997</v>
      </c>
      <c r="J15" s="115">
        <v>0</v>
      </c>
      <c r="K15" s="115">
        <v>0</v>
      </c>
      <c r="L15" s="117">
        <v>4.5959823579999997</v>
      </c>
      <c r="M15" s="118">
        <f t="shared" si="1"/>
        <v>57.449779474999993</v>
      </c>
      <c r="N15" s="119">
        <v>7.9907269999999998E-4</v>
      </c>
      <c r="O15" s="119">
        <v>0</v>
      </c>
      <c r="P15" s="86"/>
      <c r="Q15" s="86"/>
    </row>
    <row r="16" spans="1:17" s="98" customFormat="1">
      <c r="A16" s="105">
        <v>8</v>
      </c>
      <c r="B16" s="104" t="s">
        <v>1242</v>
      </c>
      <c r="C16" s="114">
        <v>125.13462226</v>
      </c>
      <c r="D16" s="115">
        <v>0</v>
      </c>
      <c r="E16" s="115">
        <v>0</v>
      </c>
      <c r="F16" s="115">
        <v>0</v>
      </c>
      <c r="G16" s="115">
        <v>0</v>
      </c>
      <c r="H16" s="116">
        <f t="shared" si="0"/>
        <v>125.13462226</v>
      </c>
      <c r="I16" s="117">
        <v>3.7017864378000001</v>
      </c>
      <c r="J16" s="115">
        <v>0</v>
      </c>
      <c r="K16" s="115">
        <v>0</v>
      </c>
      <c r="L16" s="117">
        <v>3.7017864378000001</v>
      </c>
      <c r="M16" s="118">
        <f t="shared" si="1"/>
        <v>46.272330472500002</v>
      </c>
      <c r="N16" s="119">
        <v>6.4360480000000004E-4</v>
      </c>
      <c r="O16" s="119">
        <v>0</v>
      </c>
      <c r="P16" s="86"/>
      <c r="Q16" s="86"/>
    </row>
    <row r="17" spans="1:17" s="98" customFormat="1">
      <c r="A17" s="105">
        <v>9</v>
      </c>
      <c r="B17" s="104" t="s">
        <v>1243</v>
      </c>
      <c r="C17" s="114">
        <v>115.64163091</v>
      </c>
      <c r="D17" s="115">
        <v>0</v>
      </c>
      <c r="E17" s="115">
        <v>0</v>
      </c>
      <c r="F17" s="115">
        <v>0</v>
      </c>
      <c r="G17" s="115">
        <v>0</v>
      </c>
      <c r="H17" s="116">
        <f t="shared" si="0"/>
        <v>115.64163091</v>
      </c>
      <c r="I17" s="117">
        <v>3.3387148791999999</v>
      </c>
      <c r="J17" s="115">
        <v>0</v>
      </c>
      <c r="K17" s="115">
        <v>0</v>
      </c>
      <c r="L17" s="117">
        <v>3.3387148791999999</v>
      </c>
      <c r="M17" s="118">
        <f t="shared" si="1"/>
        <v>41.733935989999999</v>
      </c>
      <c r="N17" s="119">
        <v>5.8047999999999997E-4</v>
      </c>
      <c r="O17" s="119">
        <v>0</v>
      </c>
      <c r="P17" s="86"/>
      <c r="Q17" s="86"/>
    </row>
    <row r="18" spans="1:17" s="98" customFormat="1">
      <c r="A18" s="105">
        <v>10</v>
      </c>
      <c r="B18" s="104" t="s">
        <v>1245</v>
      </c>
      <c r="C18" s="114">
        <v>94.669320780000007</v>
      </c>
      <c r="D18" s="115">
        <v>0</v>
      </c>
      <c r="E18" s="115">
        <v>0</v>
      </c>
      <c r="F18" s="115">
        <v>0</v>
      </c>
      <c r="G18" s="115">
        <v>0</v>
      </c>
      <c r="H18" s="116">
        <f t="shared" si="0"/>
        <v>94.669320780000007</v>
      </c>
      <c r="I18" s="117">
        <v>2.8059492749999997</v>
      </c>
      <c r="J18" s="115">
        <v>0</v>
      </c>
      <c r="K18" s="115">
        <v>0</v>
      </c>
      <c r="L18" s="117">
        <v>2.8059492749999997</v>
      </c>
      <c r="M18" s="118">
        <f t="shared" si="1"/>
        <v>35.074365937499998</v>
      </c>
      <c r="N18" s="119">
        <v>4.8785160000000002E-4</v>
      </c>
      <c r="O18" s="119">
        <v>0.02</v>
      </c>
      <c r="P18" s="86"/>
      <c r="Q18" s="86"/>
    </row>
    <row r="19" spans="1:17" s="86" customFormat="1">
      <c r="A19" s="105"/>
      <c r="B19" s="104" t="s">
        <v>1236</v>
      </c>
      <c r="C19" s="114">
        <f>C20-(SUM(C9:C18))</f>
        <v>732.43397245998494</v>
      </c>
      <c r="D19" s="115">
        <v>0</v>
      </c>
      <c r="E19" s="115">
        <v>0</v>
      </c>
      <c r="F19" s="115">
        <v>0</v>
      </c>
      <c r="G19" s="115">
        <v>0</v>
      </c>
      <c r="H19" s="116">
        <f t="shared" si="0"/>
        <v>732.43397245998494</v>
      </c>
      <c r="I19" s="117">
        <f>I20-(SUM(I9:I18))</f>
        <v>22.011079748899647</v>
      </c>
      <c r="J19" s="115">
        <v>0</v>
      </c>
      <c r="K19" s="115">
        <v>0</v>
      </c>
      <c r="L19" s="117">
        <f>L20-(SUM(L9:L18))</f>
        <v>22.011079748899647</v>
      </c>
      <c r="M19" s="118">
        <f t="shared" si="1"/>
        <v>275.13849686124559</v>
      </c>
      <c r="N19" s="119">
        <f>N20-(SUM(N9:N18))</f>
        <v>3.8269192000000007E-3</v>
      </c>
      <c r="O19" s="119"/>
    </row>
    <row r="20" spans="1:17" s="98" customFormat="1">
      <c r="A20" s="105"/>
      <c r="B20" s="475" t="s">
        <v>145</v>
      </c>
      <c r="C20" s="476">
        <v>159716.79017304699</v>
      </c>
      <c r="D20" s="477">
        <v>0</v>
      </c>
      <c r="E20" s="477">
        <v>0</v>
      </c>
      <c r="F20" s="477">
        <v>0</v>
      </c>
      <c r="G20" s="477">
        <v>0</v>
      </c>
      <c r="H20" s="478">
        <f t="shared" si="0"/>
        <v>159716.79017304699</v>
      </c>
      <c r="I20" s="479">
        <v>5751.6448938999993</v>
      </c>
      <c r="J20" s="477">
        <v>0</v>
      </c>
      <c r="K20" s="477">
        <v>0</v>
      </c>
      <c r="L20" s="479">
        <v>5751.6448938999993</v>
      </c>
      <c r="M20" s="480">
        <f t="shared" si="1"/>
        <v>71895.561173749986</v>
      </c>
      <c r="N20" s="481">
        <f>100%</f>
        <v>1</v>
      </c>
      <c r="O20" s="481">
        <v>2.4759260000000002E-2</v>
      </c>
      <c r="P20" s="86"/>
      <c r="Q20" s="86"/>
    </row>
    <row r="21" spans="1:17">
      <c r="A21" s="86" t="s">
        <v>1244</v>
      </c>
      <c r="B21" s="86"/>
      <c r="C21" s="86"/>
      <c r="D21" s="86"/>
      <c r="E21" s="86"/>
      <c r="F21" s="86"/>
      <c r="G21" s="86"/>
      <c r="H21" s="86"/>
      <c r="I21" s="86"/>
      <c r="J21" s="86"/>
      <c r="K21" s="86"/>
      <c r="L21" s="86"/>
      <c r="M21" s="86"/>
      <c r="N21" s="86"/>
      <c r="O21" s="86"/>
      <c r="P21" s="86"/>
      <c r="Q21" s="86"/>
    </row>
    <row r="22" spans="1:17">
      <c r="A22" s="86"/>
      <c r="B22" s="86"/>
      <c r="C22" s="86"/>
      <c r="D22" s="86"/>
      <c r="E22" s="86"/>
      <c r="F22" s="86"/>
      <c r="G22" s="86"/>
      <c r="H22" s="86"/>
      <c r="I22" s="86"/>
      <c r="J22" s="86"/>
      <c r="K22" s="86"/>
      <c r="L22" s="86"/>
      <c r="M22" s="86"/>
      <c r="N22" s="86"/>
      <c r="O22" s="86"/>
      <c r="P22" s="86"/>
      <c r="Q22" s="86"/>
    </row>
    <row r="23" spans="1:17">
      <c r="A23" s="86"/>
      <c r="B23" s="86"/>
      <c r="C23" s="86"/>
      <c r="D23" s="86"/>
      <c r="E23" s="86"/>
      <c r="F23" s="86"/>
      <c r="G23" s="86"/>
      <c r="H23" s="86"/>
      <c r="I23" s="86"/>
      <c r="J23" s="86"/>
      <c r="K23" s="86"/>
      <c r="L23" s="86"/>
      <c r="M23" s="86"/>
      <c r="N23" s="86"/>
      <c r="O23" s="86"/>
      <c r="P23" s="86"/>
      <c r="Q23" s="86"/>
    </row>
    <row r="24" spans="1:17">
      <c r="A24" s="86"/>
      <c r="B24" s="86"/>
      <c r="C24" s="86"/>
      <c r="D24" s="86"/>
      <c r="E24" s="86"/>
      <c r="F24" s="86"/>
      <c r="G24" s="86"/>
      <c r="H24" s="86"/>
      <c r="I24" s="86"/>
      <c r="J24" s="86"/>
      <c r="K24" s="86"/>
      <c r="L24" s="86"/>
      <c r="M24" s="86"/>
      <c r="N24" s="86"/>
      <c r="O24" s="86"/>
      <c r="P24" s="86"/>
      <c r="Q24" s="86"/>
    </row>
  </sheetData>
  <mergeCells count="9">
    <mergeCell ref="A4:B6"/>
    <mergeCell ref="N5:N7"/>
    <mergeCell ref="O5:O7"/>
    <mergeCell ref="C5:D6"/>
    <mergeCell ref="E5:F6"/>
    <mergeCell ref="G5:G7"/>
    <mergeCell ref="H5:H7"/>
    <mergeCell ref="I5:L6"/>
    <mergeCell ref="M5:M7"/>
  </mergeCell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8532DF-5E97-4D18-902B-DE866F59CA45}">
  <dimension ref="A1:E22"/>
  <sheetViews>
    <sheetView showGridLines="0" workbookViewId="0">
      <selection activeCell="C22" sqref="C22"/>
    </sheetView>
  </sheetViews>
  <sheetFormatPr baseColWidth="10" defaultColWidth="11.44140625" defaultRowHeight="14.4"/>
  <cols>
    <col min="1" max="1" width="7.6640625" customWidth="1"/>
    <col min="2" max="2" width="58" customWidth="1"/>
    <col min="3" max="3" width="20.6640625" customWidth="1"/>
    <col min="4" max="4" width="33.44140625" customWidth="1"/>
    <col min="6" max="6" width="23" customWidth="1"/>
    <col min="7" max="7" width="16.6640625" customWidth="1"/>
    <col min="8" max="8" width="20" customWidth="1"/>
    <col min="9" max="9" width="26.6640625" customWidth="1"/>
  </cols>
  <sheetData>
    <row r="1" spans="1:5" ht="25.8">
      <c r="A1" s="163" t="s">
        <v>210</v>
      </c>
      <c r="B1" s="14"/>
      <c r="C1" s="16"/>
      <c r="D1" s="14"/>
      <c r="E1" s="14"/>
    </row>
    <row r="2" spans="1:5">
      <c r="B2" s="14"/>
      <c r="C2" s="14"/>
      <c r="D2" s="15"/>
      <c r="E2" s="14"/>
    </row>
    <row r="4" spans="1:5">
      <c r="A4" s="179"/>
      <c r="B4" s="192" t="s">
        <v>393</v>
      </c>
      <c r="C4" s="17" t="s">
        <v>116</v>
      </c>
      <c r="D4" s="14"/>
    </row>
    <row r="5" spans="1:5">
      <c r="A5" s="18">
        <v>1</v>
      </c>
      <c r="B5" s="19" t="s">
        <v>85</v>
      </c>
      <c r="C5" s="111">
        <v>84641</v>
      </c>
      <c r="D5" s="14"/>
    </row>
    <row r="6" spans="1:5">
      <c r="A6" s="18">
        <v>2</v>
      </c>
      <c r="B6" s="19" t="s">
        <v>146</v>
      </c>
      <c r="C6" s="112">
        <v>2.4760000000000001E-2</v>
      </c>
      <c r="D6" s="14"/>
    </row>
    <row r="7" spans="1:5">
      <c r="A7" s="18">
        <v>3</v>
      </c>
      <c r="B7" s="19" t="s">
        <v>147</v>
      </c>
      <c r="C7" s="113">
        <v>2096</v>
      </c>
      <c r="D7" s="14"/>
    </row>
    <row r="13" spans="1:5">
      <c r="B13" s="15"/>
      <c r="C13" s="15"/>
      <c r="D13" s="15"/>
    </row>
    <row r="14" spans="1:5">
      <c r="B14" s="159"/>
      <c r="C14" s="159"/>
      <c r="D14" s="15"/>
    </row>
    <row r="15" spans="1:5">
      <c r="B15" s="159"/>
      <c r="C15" s="159"/>
      <c r="D15" s="15"/>
    </row>
    <row r="16" spans="1:5">
      <c r="B16" s="159"/>
      <c r="C16" s="159"/>
      <c r="D16" s="15"/>
    </row>
    <row r="17" spans="2:4">
      <c r="B17" s="15"/>
      <c r="C17" s="15"/>
      <c r="D17" s="15"/>
    </row>
    <row r="18" spans="2:4">
      <c r="B18" s="15"/>
      <c r="C18" s="15"/>
      <c r="D18" s="15"/>
    </row>
    <row r="19" spans="2:4">
      <c r="B19" s="15"/>
      <c r="C19" s="15"/>
      <c r="D19" s="15"/>
    </row>
    <row r="20" spans="2:4">
      <c r="B20" s="15"/>
      <c r="C20" s="15"/>
      <c r="D20" s="15"/>
    </row>
    <row r="21" spans="2:4">
      <c r="B21" s="15"/>
      <c r="C21" s="15"/>
      <c r="D21" s="15"/>
    </row>
    <row r="22" spans="2:4">
      <c r="B22" s="15"/>
      <c r="C22" s="15"/>
      <c r="D22" s="15"/>
    </row>
  </sheetData>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C1CD24-A208-4E51-BCEA-EB9839B3D22D}">
  <dimension ref="A1:E20"/>
  <sheetViews>
    <sheetView showGridLines="0" workbookViewId="0">
      <selection activeCell="C20" sqref="C20"/>
    </sheetView>
  </sheetViews>
  <sheetFormatPr baseColWidth="10" defaultColWidth="11.44140625" defaultRowHeight="14.4"/>
  <cols>
    <col min="1" max="1" width="12.44140625" customWidth="1"/>
    <col min="2" max="2" width="112.33203125" customWidth="1"/>
    <col min="3" max="3" width="41.6640625" customWidth="1"/>
    <col min="6" max="6" width="38.6640625" customWidth="1"/>
  </cols>
  <sheetData>
    <row r="1" spans="1:5" s="98" customFormat="1" ht="25.8">
      <c r="A1" s="163" t="s">
        <v>1055</v>
      </c>
    </row>
    <row r="2" spans="1:5" s="98" customFormat="1"/>
    <row r="3" spans="1:5" s="98" customFormat="1" ht="14.4" customHeight="1">
      <c r="A3" s="324"/>
      <c r="B3" s="324"/>
      <c r="C3" s="324"/>
    </row>
    <row r="4" spans="1:5" ht="15.6">
      <c r="A4" s="525"/>
      <c r="B4" s="490" t="s">
        <v>393</v>
      </c>
      <c r="C4" s="236" t="s">
        <v>116</v>
      </c>
    </row>
    <row r="5" spans="1:5" ht="15.6" customHeight="1">
      <c r="A5" s="526"/>
      <c r="B5" s="492"/>
      <c r="C5" s="177" t="s">
        <v>541</v>
      </c>
    </row>
    <row r="6" spans="1:5">
      <c r="A6" s="323">
        <v>1</v>
      </c>
      <c r="B6" s="89" t="s">
        <v>542</v>
      </c>
      <c r="C6" s="453">
        <v>181214</v>
      </c>
    </row>
    <row r="7" spans="1:5">
      <c r="A7" s="323">
        <v>2</v>
      </c>
      <c r="B7" s="89" t="s">
        <v>543</v>
      </c>
      <c r="C7" s="453">
        <v>-23838</v>
      </c>
    </row>
    <row r="8" spans="1:5">
      <c r="A8" s="323">
        <v>3</v>
      </c>
      <c r="B8" s="89" t="s">
        <v>544</v>
      </c>
      <c r="C8" s="110">
        <v>0</v>
      </c>
    </row>
    <row r="9" spans="1:5">
      <c r="A9" s="323">
        <v>4</v>
      </c>
      <c r="B9" s="89" t="s">
        <v>545</v>
      </c>
      <c r="C9" s="110">
        <v>0</v>
      </c>
    </row>
    <row r="10" spans="1:5" ht="28.8">
      <c r="A10" s="323">
        <v>5</v>
      </c>
      <c r="B10" s="89" t="s">
        <v>546</v>
      </c>
      <c r="C10" s="110">
        <v>0</v>
      </c>
    </row>
    <row r="11" spans="1:5">
      <c r="A11" s="323">
        <v>6</v>
      </c>
      <c r="B11" s="89" t="s">
        <v>547</v>
      </c>
      <c r="C11" s="110">
        <v>0</v>
      </c>
      <c r="D11" s="13"/>
    </row>
    <row r="12" spans="1:5">
      <c r="A12" s="323">
        <v>7</v>
      </c>
      <c r="B12" s="89" t="s">
        <v>548</v>
      </c>
      <c r="C12" s="110">
        <v>0</v>
      </c>
    </row>
    <row r="13" spans="1:5">
      <c r="A13" s="323">
        <v>8</v>
      </c>
      <c r="B13" s="89" t="s">
        <v>549</v>
      </c>
      <c r="C13" s="453">
        <v>313</v>
      </c>
    </row>
    <row r="14" spans="1:5">
      <c r="A14" s="323">
        <v>9</v>
      </c>
      <c r="B14" s="89" t="s">
        <v>550</v>
      </c>
      <c r="C14" s="110">
        <v>0</v>
      </c>
    </row>
    <row r="15" spans="1:5">
      <c r="A15" s="323">
        <v>10</v>
      </c>
      <c r="B15" s="89" t="s">
        <v>551</v>
      </c>
      <c r="C15" s="453">
        <v>7749</v>
      </c>
      <c r="E15" s="98"/>
    </row>
    <row r="16" spans="1:5">
      <c r="A16" s="323">
        <v>11</v>
      </c>
      <c r="B16" s="89" t="s">
        <v>552</v>
      </c>
      <c r="C16" s="110">
        <v>0</v>
      </c>
    </row>
    <row r="17" spans="1:3">
      <c r="A17" s="323" t="s">
        <v>553</v>
      </c>
      <c r="B17" s="89" t="s">
        <v>554</v>
      </c>
      <c r="C17" s="110">
        <v>0</v>
      </c>
    </row>
    <row r="18" spans="1:3">
      <c r="A18" s="323" t="s">
        <v>555</v>
      </c>
      <c r="B18" s="89" t="s">
        <v>556</v>
      </c>
      <c r="C18" s="110">
        <v>0</v>
      </c>
    </row>
    <row r="19" spans="1:3">
      <c r="A19" s="323">
        <v>12</v>
      </c>
      <c r="B19" s="89" t="s">
        <v>557</v>
      </c>
      <c r="C19" s="410">
        <f>C20-C6-C7-C8-C9-C10-C11-C12-C13-C14-C15-C16-C17-C18</f>
        <v>4780</v>
      </c>
    </row>
    <row r="20" spans="1:3">
      <c r="A20" s="323">
        <v>13</v>
      </c>
      <c r="B20" s="452" t="s">
        <v>460</v>
      </c>
      <c r="C20" s="454">
        <f>'LR2'!C54</f>
        <v>170218</v>
      </c>
    </row>
  </sheetData>
  <mergeCells count="2">
    <mergeCell ref="A4:A5"/>
    <mergeCell ref="B4:B5"/>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C4812F-1DC0-490A-B6E0-A99588593EDF}">
  <dimension ref="A1:I72"/>
  <sheetViews>
    <sheetView showGridLines="0" workbookViewId="0">
      <selection activeCell="C1" sqref="C1"/>
    </sheetView>
  </sheetViews>
  <sheetFormatPr baseColWidth="10" defaultColWidth="11.44140625" defaultRowHeight="14.4"/>
  <cols>
    <col min="2" max="2" width="111.33203125" customWidth="1"/>
    <col min="3" max="4" width="24.88671875" customWidth="1"/>
  </cols>
  <sheetData>
    <row r="1" spans="1:9" ht="25.8">
      <c r="A1" s="163" t="s">
        <v>1126</v>
      </c>
      <c r="B1" s="237"/>
      <c r="C1" s="238"/>
      <c r="D1" s="237"/>
    </row>
    <row r="2" spans="1:9">
      <c r="A2" s="239"/>
      <c r="B2" s="36"/>
      <c r="C2" s="36"/>
      <c r="D2" s="36"/>
    </row>
    <row r="3" spans="1:9" s="98" customFormat="1">
      <c r="A3" s="239"/>
      <c r="B3" s="36"/>
      <c r="C3" s="36"/>
      <c r="D3" s="36"/>
    </row>
    <row r="4" spans="1:9">
      <c r="A4" s="240"/>
      <c r="B4" s="241"/>
      <c r="C4" s="530" t="s">
        <v>558</v>
      </c>
      <c r="D4" s="530"/>
    </row>
    <row r="5" spans="1:9">
      <c r="A5" s="531"/>
      <c r="B5" s="532"/>
      <c r="C5" s="204" t="s">
        <v>116</v>
      </c>
      <c r="D5" s="204" t="s">
        <v>117</v>
      </c>
    </row>
    <row r="6" spans="1:9">
      <c r="A6" s="533"/>
      <c r="B6" s="534"/>
      <c r="C6" s="412">
        <v>45291</v>
      </c>
      <c r="D6" s="412">
        <v>44926</v>
      </c>
    </row>
    <row r="7" spans="1:9">
      <c r="A7" s="535" t="s">
        <v>559</v>
      </c>
      <c r="B7" s="536"/>
      <c r="C7" s="536"/>
      <c r="D7" s="537"/>
    </row>
    <row r="8" spans="1:9">
      <c r="A8" s="243">
        <v>1</v>
      </c>
      <c r="B8" s="244" t="s">
        <v>560</v>
      </c>
      <c r="C8" s="111">
        <v>161448</v>
      </c>
      <c r="D8" s="111">
        <v>154872</v>
      </c>
    </row>
    <row r="9" spans="1:9" ht="28.8">
      <c r="A9" s="245">
        <v>2</v>
      </c>
      <c r="B9" s="244" t="s">
        <v>561</v>
      </c>
      <c r="C9" s="110">
        <v>0</v>
      </c>
      <c r="D9" s="110">
        <v>0</v>
      </c>
    </row>
    <row r="10" spans="1:9">
      <c r="A10" s="245">
        <v>3</v>
      </c>
      <c r="B10" s="244" t="s">
        <v>562</v>
      </c>
      <c r="C10" s="110">
        <v>0</v>
      </c>
      <c r="D10" s="110">
        <v>0</v>
      </c>
    </row>
    <row r="11" spans="1:9">
      <c r="A11" s="245">
        <v>4</v>
      </c>
      <c r="B11" s="244" t="s">
        <v>563</v>
      </c>
      <c r="C11" s="110">
        <v>0</v>
      </c>
      <c r="D11" s="110">
        <v>0</v>
      </c>
    </row>
    <row r="12" spans="1:9">
      <c r="A12" s="245">
        <v>5</v>
      </c>
      <c r="B12" s="244" t="s">
        <v>564</v>
      </c>
      <c r="C12" s="110">
        <v>0</v>
      </c>
      <c r="D12" s="110">
        <v>0</v>
      </c>
    </row>
    <row r="13" spans="1:9">
      <c r="A13" s="243">
        <v>6</v>
      </c>
      <c r="B13" s="246" t="s">
        <v>565</v>
      </c>
      <c r="C13" s="110">
        <v>-373</v>
      </c>
      <c r="D13" s="110">
        <v>0</v>
      </c>
    </row>
    <row r="14" spans="1:9">
      <c r="A14" s="248">
        <v>7</v>
      </c>
      <c r="B14" s="249" t="s">
        <v>566</v>
      </c>
      <c r="C14" s="111">
        <f>C8+C9+C10+C11+C12+C13</f>
        <v>161075</v>
      </c>
      <c r="D14" s="111">
        <v>154872</v>
      </c>
    </row>
    <row r="15" spans="1:9">
      <c r="A15" s="535" t="s">
        <v>567</v>
      </c>
      <c r="B15" s="536"/>
      <c r="C15" s="536"/>
      <c r="D15" s="537"/>
    </row>
    <row r="16" spans="1:9">
      <c r="A16" s="250">
        <v>8</v>
      </c>
      <c r="B16" s="244" t="s">
        <v>568</v>
      </c>
      <c r="C16" s="111">
        <v>470</v>
      </c>
      <c r="D16" s="110">
        <v>748</v>
      </c>
      <c r="I16" s="111"/>
    </row>
    <row r="17" spans="1:4">
      <c r="A17" s="250" t="s">
        <v>569</v>
      </c>
      <c r="B17" s="251" t="s">
        <v>570</v>
      </c>
      <c r="C17" s="110">
        <v>0</v>
      </c>
      <c r="D17" s="110">
        <v>0</v>
      </c>
    </row>
    <row r="18" spans="1:4">
      <c r="A18" s="250">
        <v>9</v>
      </c>
      <c r="B18" s="247" t="s">
        <v>571</v>
      </c>
      <c r="C18" s="111">
        <v>924</v>
      </c>
      <c r="D18" s="110">
        <v>1256</v>
      </c>
    </row>
    <row r="19" spans="1:4">
      <c r="A19" s="245" t="s">
        <v>572</v>
      </c>
      <c r="B19" s="251" t="s">
        <v>573</v>
      </c>
      <c r="C19" s="110">
        <v>0</v>
      </c>
      <c r="D19" s="110">
        <v>0</v>
      </c>
    </row>
    <row r="20" spans="1:4">
      <c r="A20" s="213" t="s">
        <v>574</v>
      </c>
      <c r="B20" s="251" t="s">
        <v>575</v>
      </c>
      <c r="C20" s="110">
        <v>0</v>
      </c>
      <c r="D20" s="110">
        <v>0</v>
      </c>
    </row>
    <row r="21" spans="1:4">
      <c r="A21" s="245">
        <v>10</v>
      </c>
      <c r="B21" s="252" t="s">
        <v>576</v>
      </c>
      <c r="C21" s="110">
        <v>0</v>
      </c>
      <c r="D21" s="110">
        <v>-897</v>
      </c>
    </row>
    <row r="22" spans="1:4">
      <c r="A22" s="245" t="s">
        <v>577</v>
      </c>
      <c r="B22" s="252" t="s">
        <v>578</v>
      </c>
      <c r="C22" s="110">
        <v>0</v>
      </c>
      <c r="D22" s="110">
        <v>0</v>
      </c>
    </row>
    <row r="23" spans="1:4">
      <c r="A23" s="245" t="s">
        <v>579</v>
      </c>
      <c r="B23" s="252" t="s">
        <v>580</v>
      </c>
      <c r="C23" s="110">
        <v>0</v>
      </c>
      <c r="D23" s="110">
        <v>0</v>
      </c>
    </row>
    <row r="24" spans="1:4">
      <c r="A24" s="245">
        <v>11</v>
      </c>
      <c r="B24" s="246" t="s">
        <v>581</v>
      </c>
      <c r="C24" s="110">
        <v>0</v>
      </c>
      <c r="D24" s="110">
        <v>0</v>
      </c>
    </row>
    <row r="25" spans="1:4">
      <c r="A25" s="245">
        <v>12</v>
      </c>
      <c r="B25" s="246" t="s">
        <v>582</v>
      </c>
      <c r="C25" s="110">
        <v>0</v>
      </c>
      <c r="D25" s="110">
        <v>0</v>
      </c>
    </row>
    <row r="26" spans="1:4">
      <c r="A26" s="253">
        <v>13</v>
      </c>
      <c r="B26" s="254" t="s">
        <v>583</v>
      </c>
      <c r="C26" s="111">
        <f>C16+C17+C18+C19+C20+C21+C22+C23+C24+C25</f>
        <v>1394</v>
      </c>
      <c r="D26" s="110">
        <v>1108</v>
      </c>
    </row>
    <row r="27" spans="1:4">
      <c r="A27" s="535" t="s">
        <v>584</v>
      </c>
      <c r="B27" s="536"/>
      <c r="C27" s="536"/>
      <c r="D27" s="537"/>
    </row>
    <row r="28" spans="1:4">
      <c r="A28" s="243">
        <v>14</v>
      </c>
      <c r="B28" s="244" t="s">
        <v>585</v>
      </c>
      <c r="C28" s="110">
        <v>1.5509000000000001E-4</v>
      </c>
      <c r="D28" s="110">
        <v>0</v>
      </c>
    </row>
    <row r="29" spans="1:4">
      <c r="A29" s="243">
        <v>15</v>
      </c>
      <c r="B29" s="246" t="s">
        <v>586</v>
      </c>
      <c r="C29" s="110">
        <v>0</v>
      </c>
      <c r="D29" s="110">
        <v>0</v>
      </c>
    </row>
    <row r="30" spans="1:4">
      <c r="A30" s="243">
        <v>16</v>
      </c>
      <c r="B30" s="246" t="s">
        <v>587</v>
      </c>
      <c r="C30" s="110">
        <v>1.5509000000000001E-4</v>
      </c>
      <c r="D30" s="110">
        <v>0</v>
      </c>
    </row>
    <row r="31" spans="1:4">
      <c r="A31" s="245" t="s">
        <v>588</v>
      </c>
      <c r="B31" s="244" t="s">
        <v>589</v>
      </c>
      <c r="C31" s="110">
        <v>0</v>
      </c>
      <c r="D31" s="110">
        <v>0</v>
      </c>
    </row>
    <row r="32" spans="1:4">
      <c r="A32" s="245">
        <v>17</v>
      </c>
      <c r="B32" s="246" t="s">
        <v>590</v>
      </c>
      <c r="C32" s="110">
        <v>0</v>
      </c>
      <c r="D32" s="110">
        <v>0</v>
      </c>
    </row>
    <row r="33" spans="1:6">
      <c r="A33" s="245" t="s">
        <v>450</v>
      </c>
      <c r="B33" s="246" t="s">
        <v>591</v>
      </c>
      <c r="C33" s="110">
        <v>0</v>
      </c>
      <c r="D33" s="110">
        <v>0</v>
      </c>
    </row>
    <row r="34" spans="1:6">
      <c r="A34" s="253">
        <v>18</v>
      </c>
      <c r="B34" s="255" t="s">
        <v>592</v>
      </c>
      <c r="C34" s="110">
        <f>C28+C29+C30+C31+C32+C33</f>
        <v>3.1018000000000002E-4</v>
      </c>
      <c r="D34" s="110">
        <v>0</v>
      </c>
    </row>
    <row r="35" spans="1:6">
      <c r="A35" s="535" t="s">
        <v>593</v>
      </c>
      <c r="B35" s="536"/>
      <c r="C35" s="536"/>
      <c r="D35" s="537"/>
    </row>
    <row r="36" spans="1:6">
      <c r="A36" s="243">
        <v>19</v>
      </c>
      <c r="B36" s="244" t="s">
        <v>594</v>
      </c>
      <c r="C36" s="111">
        <v>19334</v>
      </c>
      <c r="D36" s="111">
        <v>17880</v>
      </c>
    </row>
    <row r="37" spans="1:6">
      <c r="A37" s="243">
        <v>20</v>
      </c>
      <c r="B37" s="244" t="s">
        <v>595</v>
      </c>
      <c r="C37" s="111">
        <f>C39-C36-C38</f>
        <v>-11585</v>
      </c>
      <c r="D37" s="111">
        <v>-11095.450095220016</v>
      </c>
    </row>
    <row r="38" spans="1:6">
      <c r="A38" s="243">
        <v>21</v>
      </c>
      <c r="B38" s="244" t="s">
        <v>596</v>
      </c>
      <c r="C38" s="538"/>
      <c r="D38" s="539"/>
    </row>
    <row r="39" spans="1:6">
      <c r="A39" s="243">
        <v>22</v>
      </c>
      <c r="B39" s="244" t="s">
        <v>597</v>
      </c>
      <c r="C39" s="111">
        <v>7749</v>
      </c>
      <c r="D39" s="111">
        <v>6785</v>
      </c>
      <c r="F39" s="98"/>
    </row>
    <row r="40" spans="1:6" ht="14.4" customHeight="1">
      <c r="A40" s="535" t="s">
        <v>598</v>
      </c>
      <c r="B40" s="536"/>
      <c r="C40" s="536"/>
      <c r="D40" s="537"/>
    </row>
    <row r="41" spans="1:6">
      <c r="A41" s="243" t="s">
        <v>457</v>
      </c>
      <c r="B41" s="244" t="s">
        <v>1127</v>
      </c>
      <c r="C41" s="110">
        <v>0</v>
      </c>
      <c r="D41" s="110">
        <v>0</v>
      </c>
    </row>
    <row r="42" spans="1:6">
      <c r="A42" s="250" t="s">
        <v>599</v>
      </c>
      <c r="B42" s="89" t="s">
        <v>600</v>
      </c>
      <c r="C42" s="110">
        <v>0</v>
      </c>
      <c r="D42" s="110">
        <v>0</v>
      </c>
    </row>
    <row r="43" spans="1:6">
      <c r="A43" s="256" t="s">
        <v>601</v>
      </c>
      <c r="B43" s="251" t="s">
        <v>602</v>
      </c>
      <c r="C43" s="110">
        <v>0</v>
      </c>
      <c r="D43" s="110">
        <v>0</v>
      </c>
    </row>
    <row r="44" spans="1:6" ht="14.4" customHeight="1">
      <c r="A44" s="256" t="s">
        <v>603</v>
      </c>
      <c r="B44" s="251" t="s">
        <v>1128</v>
      </c>
      <c r="C44" s="110">
        <v>0</v>
      </c>
      <c r="D44" s="110">
        <v>0</v>
      </c>
    </row>
    <row r="45" spans="1:6" ht="14.4" customHeight="1">
      <c r="A45" s="256" t="s">
        <v>604</v>
      </c>
      <c r="B45" s="251" t="s">
        <v>1129</v>
      </c>
      <c r="C45" s="110">
        <v>0</v>
      </c>
      <c r="D45" s="110">
        <v>0</v>
      </c>
    </row>
    <row r="46" spans="1:6">
      <c r="A46" s="256" t="s">
        <v>605</v>
      </c>
      <c r="B46" s="251" t="s">
        <v>606</v>
      </c>
      <c r="C46" s="110">
        <v>0</v>
      </c>
      <c r="D46" s="110">
        <v>0</v>
      </c>
    </row>
    <row r="47" spans="1:6">
      <c r="A47" s="256" t="s">
        <v>607</v>
      </c>
      <c r="B47" s="251" t="s">
        <v>608</v>
      </c>
      <c r="C47" s="110">
        <v>0</v>
      </c>
      <c r="D47" s="110">
        <v>0</v>
      </c>
    </row>
    <row r="48" spans="1:6">
      <c r="A48" s="256" t="s">
        <v>609</v>
      </c>
      <c r="B48" s="257" t="s">
        <v>610</v>
      </c>
      <c r="C48" s="110">
        <v>0</v>
      </c>
      <c r="D48" s="110">
        <v>0</v>
      </c>
    </row>
    <row r="49" spans="1:4">
      <c r="A49" s="256" t="s">
        <v>611</v>
      </c>
      <c r="B49" s="257" t="s">
        <v>612</v>
      </c>
      <c r="C49" s="110">
        <v>0</v>
      </c>
      <c r="D49" s="110">
        <v>0</v>
      </c>
    </row>
    <row r="50" spans="1:4">
      <c r="A50" s="256" t="s">
        <v>613</v>
      </c>
      <c r="B50" s="251" t="s">
        <v>614</v>
      </c>
      <c r="C50" s="110">
        <v>0</v>
      </c>
      <c r="D50" s="110">
        <v>0</v>
      </c>
    </row>
    <row r="51" spans="1:4">
      <c r="A51" s="258" t="s">
        <v>615</v>
      </c>
      <c r="B51" s="259" t="s">
        <v>616</v>
      </c>
      <c r="C51" s="110">
        <f>C41+C42+C43+C44+C45+C46+C47+C48+C49+C50</f>
        <v>0</v>
      </c>
      <c r="D51" s="110">
        <v>0</v>
      </c>
    </row>
    <row r="52" spans="1:4" ht="14.4" customHeight="1">
      <c r="A52" s="540" t="s">
        <v>617</v>
      </c>
      <c r="B52" s="541"/>
      <c r="C52" s="541"/>
      <c r="D52" s="542"/>
    </row>
    <row r="53" spans="1:4">
      <c r="A53" s="243">
        <v>23</v>
      </c>
      <c r="B53" s="260" t="s">
        <v>205</v>
      </c>
      <c r="C53" s="111">
        <v>15346</v>
      </c>
      <c r="D53" s="111">
        <v>14784</v>
      </c>
    </row>
    <row r="54" spans="1:4">
      <c r="A54" s="253">
        <v>24</v>
      </c>
      <c r="B54" s="261" t="s">
        <v>460</v>
      </c>
      <c r="C54" s="111">
        <f>C14+C26+C39+C51</f>
        <v>170218</v>
      </c>
      <c r="D54" s="111">
        <v>162764</v>
      </c>
    </row>
    <row r="55" spans="1:4">
      <c r="A55" s="535" t="s">
        <v>504</v>
      </c>
      <c r="B55" s="536"/>
      <c r="C55" s="536"/>
      <c r="D55" s="537"/>
    </row>
    <row r="56" spans="1:4">
      <c r="A56" s="243">
        <v>25</v>
      </c>
      <c r="B56" s="242" t="s">
        <v>504</v>
      </c>
      <c r="C56" s="413">
        <f>C53/C54</f>
        <v>9.0154977734434663E-2</v>
      </c>
      <c r="D56" s="413">
        <f>D53/D54</f>
        <v>9.0830896266987787E-2</v>
      </c>
    </row>
    <row r="57" spans="1:4">
      <c r="A57" s="213" t="s">
        <v>618</v>
      </c>
      <c r="B57" s="89" t="s">
        <v>619</v>
      </c>
      <c r="C57" s="413">
        <f>C53/(C54-C43-C44)</f>
        <v>9.0154977734434663E-2</v>
      </c>
      <c r="D57" s="413">
        <f>D53/(D54-D43-D44)</f>
        <v>9.0830896266987787E-2</v>
      </c>
    </row>
    <row r="58" spans="1:4">
      <c r="A58" s="250" t="s">
        <v>620</v>
      </c>
      <c r="B58" s="24" t="s">
        <v>1130</v>
      </c>
      <c r="C58" s="413">
        <f>C53/(C54+C11)</f>
        <v>9.0154977734434663E-2</v>
      </c>
      <c r="D58" s="413">
        <f>D53/(D54+D11)</f>
        <v>9.0830896266987787E-2</v>
      </c>
    </row>
    <row r="59" spans="1:4">
      <c r="A59" s="250">
        <v>26</v>
      </c>
      <c r="B59" s="89" t="s">
        <v>621</v>
      </c>
      <c r="C59" s="413">
        <v>0.03</v>
      </c>
      <c r="D59" s="413">
        <v>0.03</v>
      </c>
    </row>
    <row r="60" spans="1:4">
      <c r="A60" s="250" t="s">
        <v>464</v>
      </c>
      <c r="B60" s="89" t="s">
        <v>500</v>
      </c>
      <c r="C60" s="414" t="s">
        <v>628</v>
      </c>
      <c r="D60" s="414" t="s">
        <v>628</v>
      </c>
    </row>
    <row r="61" spans="1:4">
      <c r="A61" s="250" t="s">
        <v>622</v>
      </c>
      <c r="B61" s="89" t="s">
        <v>498</v>
      </c>
      <c r="C61" s="414" t="s">
        <v>628</v>
      </c>
      <c r="D61" s="414" t="s">
        <v>628</v>
      </c>
    </row>
    <row r="62" spans="1:4">
      <c r="A62" s="213">
        <v>27</v>
      </c>
      <c r="B62" s="89" t="s">
        <v>493</v>
      </c>
      <c r="C62" s="414" t="s">
        <v>628</v>
      </c>
      <c r="D62" s="414" t="s">
        <v>628</v>
      </c>
    </row>
    <row r="63" spans="1:4">
      <c r="A63" s="250" t="s">
        <v>623</v>
      </c>
      <c r="B63" s="89" t="s">
        <v>624</v>
      </c>
      <c r="C63" s="413">
        <f>C59</f>
        <v>0.03</v>
      </c>
      <c r="D63" s="413">
        <f>D59</f>
        <v>0.03</v>
      </c>
    </row>
    <row r="64" spans="1:4">
      <c r="A64" s="543" t="s">
        <v>625</v>
      </c>
      <c r="B64" s="544"/>
      <c r="C64" s="544"/>
      <c r="D64" s="545"/>
    </row>
    <row r="65" spans="1:4">
      <c r="A65" s="245" t="s">
        <v>626</v>
      </c>
      <c r="B65" s="246" t="s">
        <v>627</v>
      </c>
      <c r="C65" s="414" t="s">
        <v>628</v>
      </c>
      <c r="D65" s="414" t="s">
        <v>628</v>
      </c>
    </row>
    <row r="66" spans="1:4">
      <c r="A66" s="527" t="s">
        <v>629</v>
      </c>
      <c r="B66" s="528"/>
      <c r="C66" s="528"/>
      <c r="D66" s="529"/>
    </row>
    <row r="67" spans="1:4" ht="28.8">
      <c r="A67" s="213">
        <v>28</v>
      </c>
      <c r="B67" s="89" t="s">
        <v>630</v>
      </c>
      <c r="C67" s="110">
        <f>0</f>
        <v>0</v>
      </c>
      <c r="D67" s="110">
        <f>0</f>
        <v>0</v>
      </c>
    </row>
    <row r="68" spans="1:4" ht="28.8">
      <c r="A68" s="213">
        <v>29</v>
      </c>
      <c r="B68" s="89" t="s">
        <v>631</v>
      </c>
      <c r="C68" s="110">
        <f>C28+C29</f>
        <v>1.5509000000000001E-4</v>
      </c>
      <c r="D68" s="110">
        <f>0</f>
        <v>0</v>
      </c>
    </row>
    <row r="69" spans="1:4" ht="43.2">
      <c r="A69" s="213">
        <v>30</v>
      </c>
      <c r="B69" s="89" t="s">
        <v>632</v>
      </c>
      <c r="C69" s="110">
        <f>C54-C68+C67</f>
        <v>170217.99984490999</v>
      </c>
      <c r="D69" s="110">
        <f>D54-D67+D68</f>
        <v>162764</v>
      </c>
    </row>
    <row r="70" spans="1:4" ht="43.2">
      <c r="A70" s="213" t="s">
        <v>633</v>
      </c>
      <c r="B70" s="89" t="s">
        <v>634</v>
      </c>
      <c r="C70" s="110">
        <f>C54-C68+C67-'LR1'!C9</f>
        <v>170217.99984490999</v>
      </c>
      <c r="D70" s="110">
        <v>162764.31075711999</v>
      </c>
    </row>
    <row r="71" spans="1:4" ht="43.2">
      <c r="A71" s="213">
        <v>31</v>
      </c>
      <c r="B71" s="89" t="s">
        <v>635</v>
      </c>
      <c r="C71" s="413">
        <f>C53/C69</f>
        <v>9.0154977816577192E-2</v>
      </c>
      <c r="D71" s="413">
        <f>D53/D69</f>
        <v>9.0830896266987787E-2</v>
      </c>
    </row>
    <row r="72" spans="1:4" ht="43.2">
      <c r="A72" s="213" t="s">
        <v>636</v>
      </c>
      <c r="B72" s="89" t="s">
        <v>637</v>
      </c>
      <c r="C72" s="413">
        <f>C53/C70</f>
        <v>9.0154977816577192E-2</v>
      </c>
      <c r="D72" s="413">
        <f>D53/D70</f>
        <v>9.0830722848456419E-2</v>
      </c>
    </row>
  </sheetData>
  <mergeCells count="12">
    <mergeCell ref="A66:D66"/>
    <mergeCell ref="C4:D4"/>
    <mergeCell ref="A5:B6"/>
    <mergeCell ref="A7:D7"/>
    <mergeCell ref="A15:D15"/>
    <mergeCell ref="A27:D27"/>
    <mergeCell ref="A35:D35"/>
    <mergeCell ref="C38:D38"/>
    <mergeCell ref="A40:D40"/>
    <mergeCell ref="A52:D52"/>
    <mergeCell ref="A55:D55"/>
    <mergeCell ref="A64:D64"/>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382E84-7B5E-4381-AF67-E83ABE59156D}">
  <dimension ref="A1:C17"/>
  <sheetViews>
    <sheetView showGridLines="0" workbookViewId="0">
      <selection activeCell="C18" sqref="C18"/>
    </sheetView>
  </sheetViews>
  <sheetFormatPr baseColWidth="10" defaultColWidth="11.44140625" defaultRowHeight="14.4"/>
  <cols>
    <col min="2" max="2" width="93.5546875" customWidth="1"/>
    <col min="3" max="3" width="36.33203125" customWidth="1"/>
  </cols>
  <sheetData>
    <row r="1" spans="1:3" ht="25.8">
      <c r="A1" s="163" t="s">
        <v>1125</v>
      </c>
      <c r="B1" s="163"/>
      <c r="C1" s="163"/>
    </row>
    <row r="2" spans="1:3" ht="14.4" customHeight="1">
      <c r="A2" s="163"/>
      <c r="B2" s="163"/>
      <c r="C2" s="163"/>
    </row>
    <row r="3" spans="1:3" s="98" customFormat="1" ht="14.4" customHeight="1">
      <c r="A3" s="163"/>
      <c r="B3" s="163"/>
      <c r="C3" s="163"/>
    </row>
    <row r="4" spans="1:3">
      <c r="A4" s="262"/>
      <c r="B4" s="262"/>
      <c r="C4" s="263" t="s">
        <v>116</v>
      </c>
    </row>
    <row r="5" spans="1:3">
      <c r="A5" s="264"/>
      <c r="B5" s="264"/>
      <c r="C5" s="265" t="s">
        <v>558</v>
      </c>
    </row>
    <row r="6" spans="1:3">
      <c r="A6" s="253" t="s">
        <v>638</v>
      </c>
      <c r="B6" s="254" t="s">
        <v>639</v>
      </c>
      <c r="C6" s="111">
        <f>C7+C8</f>
        <v>161449</v>
      </c>
    </row>
    <row r="7" spans="1:3">
      <c r="A7" s="266" t="s">
        <v>640</v>
      </c>
      <c r="B7" s="267" t="s">
        <v>641</v>
      </c>
      <c r="C7" s="111">
        <v>0</v>
      </c>
    </row>
    <row r="8" spans="1:3">
      <c r="A8" s="266" t="s">
        <v>642</v>
      </c>
      <c r="B8" s="267" t="s">
        <v>643</v>
      </c>
      <c r="C8" s="111">
        <f>C9+C10+C11+C12+C13+C14+C15+C16+C17</f>
        <v>161449</v>
      </c>
    </row>
    <row r="9" spans="1:3">
      <c r="A9" s="266" t="s">
        <v>644</v>
      </c>
      <c r="B9" s="267" t="s">
        <v>167</v>
      </c>
      <c r="C9" s="111">
        <v>14450</v>
      </c>
    </row>
    <row r="10" spans="1:3">
      <c r="A10" s="266" t="s">
        <v>645</v>
      </c>
      <c r="B10" s="267" t="s">
        <v>646</v>
      </c>
      <c r="C10" s="111">
        <v>7</v>
      </c>
    </row>
    <row r="11" spans="1:3">
      <c r="A11" s="266" t="s">
        <v>647</v>
      </c>
      <c r="B11" s="267" t="s">
        <v>648</v>
      </c>
      <c r="C11" s="111">
        <v>7024</v>
      </c>
    </row>
    <row r="12" spans="1:3">
      <c r="A12" s="266" t="s">
        <v>425</v>
      </c>
      <c r="B12" s="267" t="s">
        <v>161</v>
      </c>
      <c r="C12" s="111">
        <v>3386</v>
      </c>
    </row>
    <row r="13" spans="1:3">
      <c r="A13" s="266" t="s">
        <v>427</v>
      </c>
      <c r="B13" s="267" t="s">
        <v>649</v>
      </c>
      <c r="C13" s="111">
        <v>109251</v>
      </c>
    </row>
    <row r="14" spans="1:3">
      <c r="A14" s="266" t="s">
        <v>429</v>
      </c>
      <c r="B14" s="267" t="s">
        <v>650</v>
      </c>
      <c r="C14" s="111">
        <v>16057</v>
      </c>
    </row>
    <row r="15" spans="1:3">
      <c r="A15" s="266" t="s">
        <v>431</v>
      </c>
      <c r="B15" s="268" t="s">
        <v>162</v>
      </c>
      <c r="C15" s="111">
        <v>5936</v>
      </c>
    </row>
    <row r="16" spans="1:3">
      <c r="A16" s="266" t="s">
        <v>651</v>
      </c>
      <c r="B16" s="267" t="s">
        <v>165</v>
      </c>
      <c r="C16" s="111">
        <v>1011</v>
      </c>
    </row>
    <row r="17" spans="1:3">
      <c r="A17" s="266" t="s">
        <v>652</v>
      </c>
      <c r="B17" s="267" t="s">
        <v>653</v>
      </c>
      <c r="C17" s="111">
        <v>4327</v>
      </c>
    </row>
  </sheetData>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15E4D8-284B-4A58-A7C7-0CFD8C377EF9}">
  <sheetPr>
    <pageSetUpPr fitToPage="1"/>
  </sheetPr>
  <dimension ref="A1:J44"/>
  <sheetViews>
    <sheetView showGridLines="0" topLeftCell="A18" workbookViewId="0">
      <selection activeCell="G42" sqref="G42"/>
    </sheetView>
  </sheetViews>
  <sheetFormatPr baseColWidth="10" defaultColWidth="11.44140625" defaultRowHeight="14.4"/>
  <cols>
    <col min="1" max="1" width="7.6640625" style="49" customWidth="1"/>
    <col min="2" max="2" width="56.33203125" style="37" customWidth="1"/>
    <col min="3" max="10" width="10.88671875" style="37" customWidth="1"/>
  </cols>
  <sheetData>
    <row r="1" spans="1:10" ht="25.8">
      <c r="A1" s="182" t="s">
        <v>399</v>
      </c>
      <c r="B1" s="36"/>
      <c r="C1" s="36"/>
      <c r="D1" s="36"/>
      <c r="E1" s="36"/>
      <c r="F1" s="36"/>
      <c r="G1" s="36"/>
      <c r="H1" s="36"/>
      <c r="I1" s="36"/>
      <c r="J1" s="36"/>
    </row>
    <row r="2" spans="1:10">
      <c r="A2" s="181"/>
      <c r="B2" s="36"/>
      <c r="C2" s="36"/>
      <c r="D2" s="36"/>
      <c r="E2" s="36"/>
      <c r="F2" s="36"/>
      <c r="G2" s="36"/>
      <c r="H2" s="36"/>
      <c r="I2" s="36"/>
      <c r="J2" s="36"/>
    </row>
    <row r="4" spans="1:10">
      <c r="A4" s="561"/>
      <c r="B4" s="64" t="s">
        <v>317</v>
      </c>
      <c r="C4" s="65" t="s">
        <v>116</v>
      </c>
      <c r="D4" s="65" t="s">
        <v>117</v>
      </c>
      <c r="E4" s="65" t="s">
        <v>118</v>
      </c>
      <c r="F4" s="65" t="s">
        <v>119</v>
      </c>
      <c r="G4" s="65" t="s">
        <v>120</v>
      </c>
      <c r="H4" s="65" t="s">
        <v>121</v>
      </c>
      <c r="I4" s="65" t="s">
        <v>111</v>
      </c>
      <c r="J4" s="65" t="s">
        <v>122</v>
      </c>
    </row>
    <row r="5" spans="1:10">
      <c r="A5" s="562"/>
      <c r="B5" s="64" t="s">
        <v>393</v>
      </c>
      <c r="C5" s="553" t="s">
        <v>397</v>
      </c>
      <c r="D5" s="553"/>
      <c r="E5" s="553"/>
      <c r="F5" s="553"/>
      <c r="G5" s="554" t="s">
        <v>398</v>
      </c>
      <c r="H5" s="555"/>
      <c r="I5" s="555"/>
      <c r="J5" s="556"/>
    </row>
    <row r="6" spans="1:10">
      <c r="A6" s="401" t="s">
        <v>318</v>
      </c>
      <c r="B6" s="64" t="s">
        <v>319</v>
      </c>
      <c r="C6" s="66">
        <v>45291</v>
      </c>
      <c r="D6" s="66">
        <v>45199</v>
      </c>
      <c r="E6" s="66">
        <v>45107</v>
      </c>
      <c r="F6" s="66">
        <v>45016</v>
      </c>
      <c r="G6" s="66">
        <v>45291</v>
      </c>
      <c r="H6" s="66">
        <v>45199</v>
      </c>
      <c r="I6" s="66">
        <v>45107</v>
      </c>
      <c r="J6" s="66">
        <v>45016</v>
      </c>
    </row>
    <row r="7" spans="1:10" ht="15" customHeight="1">
      <c r="A7" s="402" t="s">
        <v>320</v>
      </c>
      <c r="B7" s="76" t="s">
        <v>321</v>
      </c>
      <c r="C7" s="77">
        <v>12</v>
      </c>
      <c r="D7" s="77">
        <v>12</v>
      </c>
      <c r="E7" s="77">
        <v>12</v>
      </c>
      <c r="F7" s="77">
        <v>12</v>
      </c>
      <c r="G7" s="77">
        <v>12</v>
      </c>
      <c r="H7" s="77">
        <v>12</v>
      </c>
      <c r="I7" s="77">
        <v>12</v>
      </c>
      <c r="J7" s="77">
        <v>12</v>
      </c>
    </row>
    <row r="8" spans="1:10">
      <c r="A8" s="557" t="s">
        <v>322</v>
      </c>
      <c r="B8" s="557"/>
      <c r="C8" s="557"/>
      <c r="D8" s="557"/>
      <c r="E8" s="557"/>
      <c r="F8" s="557"/>
      <c r="G8" s="557"/>
      <c r="H8" s="557"/>
      <c r="I8" s="557"/>
      <c r="J8" s="557"/>
    </row>
    <row r="9" spans="1:10" ht="30.75" customHeight="1">
      <c r="A9" s="147">
        <v>1</v>
      </c>
      <c r="B9" s="70" t="s">
        <v>323</v>
      </c>
      <c r="C9" s="558"/>
      <c r="D9" s="559"/>
      <c r="E9" s="559"/>
      <c r="F9" s="560"/>
      <c r="G9" s="69">
        <v>23146.218468303541</v>
      </c>
      <c r="H9" s="69">
        <v>22194.504051261665</v>
      </c>
      <c r="I9" s="69">
        <v>21410.793189851116</v>
      </c>
      <c r="J9" s="69">
        <v>21573.041205878824</v>
      </c>
    </row>
    <row r="10" spans="1:10">
      <c r="A10" s="548" t="s">
        <v>324</v>
      </c>
      <c r="B10" s="548"/>
      <c r="C10" s="548"/>
      <c r="D10" s="548"/>
      <c r="E10" s="548"/>
      <c r="F10" s="548"/>
      <c r="G10" s="548"/>
      <c r="H10" s="548"/>
      <c r="I10" s="548"/>
      <c r="J10" s="548"/>
    </row>
    <row r="11" spans="1:10" ht="28.8">
      <c r="A11" s="147">
        <v>2</v>
      </c>
      <c r="B11" s="70" t="s">
        <v>325</v>
      </c>
      <c r="C11" s="69">
        <v>36803.607597916671</v>
      </c>
      <c r="D11" s="69">
        <v>36519.387900499998</v>
      </c>
      <c r="E11" s="69">
        <v>36006.219668330006</v>
      </c>
      <c r="F11" s="69">
        <v>35563.621970913337</v>
      </c>
      <c r="G11" s="69">
        <v>1879.3902832666665</v>
      </c>
      <c r="H11" s="69">
        <v>1899.8182028916665</v>
      </c>
      <c r="I11" s="69">
        <v>1912.0580905013749</v>
      </c>
      <c r="J11" s="69">
        <v>1928.4740702388747</v>
      </c>
    </row>
    <row r="12" spans="1:10">
      <c r="A12" s="147">
        <v>3</v>
      </c>
      <c r="B12" s="71" t="s">
        <v>326</v>
      </c>
      <c r="C12" s="69">
        <v>24863.479508416669</v>
      </c>
      <c r="D12" s="69">
        <v>24835.97349375</v>
      </c>
      <c r="E12" s="69">
        <v>24897.081626642499</v>
      </c>
      <c r="F12" s="69">
        <v>24947.349217309169</v>
      </c>
      <c r="G12" s="69">
        <v>1243.1739754208334</v>
      </c>
      <c r="H12" s="69">
        <v>1241.7986746874999</v>
      </c>
      <c r="I12" s="69">
        <v>1244.8540813321249</v>
      </c>
      <c r="J12" s="69">
        <v>1247.3674608654583</v>
      </c>
    </row>
    <row r="13" spans="1:10">
      <c r="A13" s="147">
        <v>4</v>
      </c>
      <c r="B13" s="71" t="s">
        <v>327</v>
      </c>
      <c r="C13" s="69">
        <v>6193.8315587499992</v>
      </c>
      <c r="D13" s="69">
        <v>6405.4605975833329</v>
      </c>
      <c r="E13" s="69">
        <v>6486.3695951291666</v>
      </c>
      <c r="F13" s="69">
        <v>6612.7329309624993</v>
      </c>
      <c r="G13" s="69">
        <v>629.80674367916674</v>
      </c>
      <c r="H13" s="69">
        <v>650.96532787083345</v>
      </c>
      <c r="I13" s="69">
        <v>658.99717047925003</v>
      </c>
      <c r="J13" s="69">
        <v>672.29078976674998</v>
      </c>
    </row>
    <row r="14" spans="1:10">
      <c r="A14" s="147">
        <v>5</v>
      </c>
      <c r="B14" s="70" t="s">
        <v>328</v>
      </c>
      <c r="C14" s="69">
        <v>27061.616517166665</v>
      </c>
      <c r="D14" s="69">
        <v>26692.256444333336</v>
      </c>
      <c r="E14" s="69">
        <v>26771.497849690833</v>
      </c>
      <c r="F14" s="69">
        <v>26934.863863690833</v>
      </c>
      <c r="G14" s="69">
        <v>10293.943625629166</v>
      </c>
      <c r="H14" s="69">
        <v>9990.0360435041675</v>
      </c>
      <c r="I14" s="69">
        <v>9852.9779010733746</v>
      </c>
      <c r="J14" s="69">
        <v>9895.7783607483761</v>
      </c>
    </row>
    <row r="15" spans="1:10" ht="28.8">
      <c r="A15" s="147">
        <v>6</v>
      </c>
      <c r="B15" s="71" t="s">
        <v>329</v>
      </c>
      <c r="C15" s="69">
        <v>4084.7229702500003</v>
      </c>
      <c r="D15" s="69">
        <v>4054.6055434166669</v>
      </c>
      <c r="E15" s="69">
        <v>4234.8010045008332</v>
      </c>
      <c r="F15" s="69">
        <v>4242.6578796675003</v>
      </c>
      <c r="G15" s="69">
        <v>658.52853564583336</v>
      </c>
      <c r="H15" s="69">
        <v>640.75834693749994</v>
      </c>
      <c r="I15" s="69">
        <v>665.99435212270828</v>
      </c>
      <c r="J15" s="69">
        <v>668.86209666437492</v>
      </c>
    </row>
    <row r="16" spans="1:10">
      <c r="A16" s="147">
        <v>7</v>
      </c>
      <c r="B16" s="71" t="s">
        <v>330</v>
      </c>
      <c r="C16" s="69">
        <v>22693.309433166665</v>
      </c>
      <c r="D16" s="69">
        <v>22373.916471083332</v>
      </c>
      <c r="E16" s="69">
        <v>22378.211132228331</v>
      </c>
      <c r="F16" s="69">
        <v>22483.062540311661</v>
      </c>
      <c r="G16" s="69">
        <v>9351.830976233332</v>
      </c>
      <c r="H16" s="69">
        <v>9085.5432667333334</v>
      </c>
      <c r="I16" s="69">
        <v>9028.4978359889992</v>
      </c>
      <c r="J16" s="69">
        <v>9017.7728203723345</v>
      </c>
    </row>
    <row r="17" spans="1:10">
      <c r="A17" s="147">
        <v>8</v>
      </c>
      <c r="B17" s="71" t="s">
        <v>331</v>
      </c>
      <c r="C17" s="69">
        <v>283.58411374999997</v>
      </c>
      <c r="D17" s="69">
        <v>263.73442983333331</v>
      </c>
      <c r="E17" s="69">
        <v>158.48571296166668</v>
      </c>
      <c r="F17" s="69">
        <v>209.14344371166666</v>
      </c>
      <c r="G17" s="69">
        <v>283.58411374999997</v>
      </c>
      <c r="H17" s="69">
        <v>263.73442983333331</v>
      </c>
      <c r="I17" s="69">
        <v>158.48571296166668</v>
      </c>
      <c r="J17" s="69">
        <v>209.14344371166666</v>
      </c>
    </row>
    <row r="18" spans="1:10">
      <c r="A18" s="147">
        <v>9</v>
      </c>
      <c r="B18" s="71" t="s">
        <v>332</v>
      </c>
      <c r="C18" s="552"/>
      <c r="D18" s="552"/>
      <c r="E18" s="552"/>
      <c r="F18" s="552"/>
      <c r="G18" s="69">
        <v>0.87805893000000002</v>
      </c>
      <c r="H18" s="69">
        <v>0.87805893000000002</v>
      </c>
      <c r="I18" s="69">
        <v>0.87805893000000002</v>
      </c>
      <c r="J18" s="69">
        <v>0.87805893000000002</v>
      </c>
    </row>
    <row r="19" spans="1:10">
      <c r="A19" s="147">
        <v>10</v>
      </c>
      <c r="B19" s="70" t="s">
        <v>333</v>
      </c>
      <c r="C19" s="69">
        <v>15652.501655749998</v>
      </c>
      <c r="D19" s="69">
        <v>14913.805665</v>
      </c>
      <c r="E19" s="69">
        <v>14505.783116744164</v>
      </c>
      <c r="F19" s="69">
        <v>14435.999473244165</v>
      </c>
      <c r="G19" s="69">
        <v>2729.3326894708334</v>
      </c>
      <c r="H19" s="69">
        <v>2391.2512470791667</v>
      </c>
      <c r="I19" s="69">
        <v>2218.2925023030834</v>
      </c>
      <c r="J19" s="69">
        <v>2365.4117135905835</v>
      </c>
    </row>
    <row r="20" spans="1:10" ht="28.8">
      <c r="A20" s="147">
        <v>11</v>
      </c>
      <c r="B20" s="71" t="s">
        <v>334</v>
      </c>
      <c r="C20" s="69">
        <v>1261.6827373333333</v>
      </c>
      <c r="D20" s="69">
        <v>977.61392150000017</v>
      </c>
      <c r="E20" s="69">
        <v>822.89628243583331</v>
      </c>
      <c r="F20" s="69">
        <v>569.54255668583335</v>
      </c>
      <c r="G20" s="69">
        <v>1261.6827373333333</v>
      </c>
      <c r="H20" s="69">
        <v>977.61392150000017</v>
      </c>
      <c r="I20" s="69">
        <v>822.89628243583331</v>
      </c>
      <c r="J20" s="69">
        <v>569.54255668583335</v>
      </c>
    </row>
    <row r="21" spans="1:10">
      <c r="A21" s="147">
        <v>12</v>
      </c>
      <c r="B21" s="71" t="s">
        <v>335</v>
      </c>
      <c r="C21" s="69">
        <v>579.01241933333324</v>
      </c>
      <c r="D21" s="69">
        <v>554.32228524999994</v>
      </c>
      <c r="E21" s="69">
        <v>544.19971466666664</v>
      </c>
      <c r="F21" s="69">
        <v>946.73660991666657</v>
      </c>
      <c r="G21" s="69">
        <v>579.01241933333324</v>
      </c>
      <c r="H21" s="69">
        <v>554.32228524999994</v>
      </c>
      <c r="I21" s="69">
        <v>544.19971466666664</v>
      </c>
      <c r="J21" s="69">
        <v>946.73660991666657</v>
      </c>
    </row>
    <row r="22" spans="1:10">
      <c r="A22" s="147">
        <v>13</v>
      </c>
      <c r="B22" s="71" t="s">
        <v>336</v>
      </c>
      <c r="C22" s="69">
        <v>13811.806499083332</v>
      </c>
      <c r="D22" s="69">
        <v>13381.869458249997</v>
      </c>
      <c r="E22" s="69">
        <v>13138.687119641667</v>
      </c>
      <c r="F22" s="69">
        <v>12919.720306641668</v>
      </c>
      <c r="G22" s="69">
        <v>888.63753280416677</v>
      </c>
      <c r="H22" s="69">
        <v>859.31504032916689</v>
      </c>
      <c r="I22" s="69">
        <v>851.19650520058349</v>
      </c>
      <c r="J22" s="69">
        <v>849.13254698808339</v>
      </c>
    </row>
    <row r="23" spans="1:10">
      <c r="A23" s="147">
        <v>14</v>
      </c>
      <c r="B23" s="70" t="s">
        <v>337</v>
      </c>
      <c r="C23" s="69">
        <v>409.66354425000009</v>
      </c>
      <c r="D23" s="69">
        <v>445.42073916666669</v>
      </c>
      <c r="E23" s="69">
        <v>443.19170412666671</v>
      </c>
      <c r="F23" s="69">
        <v>450.77109946000002</v>
      </c>
      <c r="G23" s="69">
        <v>409.66354425000009</v>
      </c>
      <c r="H23" s="69">
        <v>445.42073916666669</v>
      </c>
      <c r="I23" s="69">
        <v>443.19170412666671</v>
      </c>
      <c r="J23" s="69">
        <v>450.77109946000002</v>
      </c>
    </row>
    <row r="24" spans="1:10">
      <c r="A24" s="147">
        <v>15</v>
      </c>
      <c r="B24" s="70" t="s">
        <v>338</v>
      </c>
      <c r="C24" s="69">
        <v>13765.448996583333</v>
      </c>
      <c r="D24" s="69">
        <v>13310.3592615</v>
      </c>
      <c r="E24" s="69">
        <v>12741.153241064165</v>
      </c>
      <c r="F24" s="69">
        <v>11970.958157730833</v>
      </c>
      <c r="G24" s="69">
        <v>811.21262146166657</v>
      </c>
      <c r="H24" s="69">
        <v>759.45774702833342</v>
      </c>
      <c r="I24" s="69">
        <v>763.7657639413668</v>
      </c>
      <c r="J24" s="69">
        <v>809.27833688220005</v>
      </c>
    </row>
    <row r="25" spans="1:10">
      <c r="A25" s="72">
        <v>16</v>
      </c>
      <c r="B25" s="73" t="s">
        <v>339</v>
      </c>
      <c r="C25" s="552"/>
      <c r="D25" s="552"/>
      <c r="E25" s="552"/>
      <c r="F25" s="552"/>
      <c r="G25" s="69">
        <v>16124.420823008333</v>
      </c>
      <c r="H25" s="69">
        <v>15486.862038599998</v>
      </c>
      <c r="I25" s="69">
        <v>15191.164020875867</v>
      </c>
      <c r="J25" s="69">
        <v>15450.591639850034</v>
      </c>
    </row>
    <row r="26" spans="1:10">
      <c r="A26" s="548" t="s">
        <v>340</v>
      </c>
      <c r="B26" s="548"/>
      <c r="C26" s="548"/>
      <c r="D26" s="548"/>
      <c r="E26" s="548"/>
      <c r="F26" s="548"/>
      <c r="G26" s="548"/>
      <c r="H26" s="548"/>
      <c r="I26" s="548"/>
      <c r="J26" s="548"/>
    </row>
    <row r="27" spans="1:10">
      <c r="A27" s="147">
        <v>17</v>
      </c>
      <c r="B27" s="74" t="s">
        <v>341</v>
      </c>
      <c r="C27" s="69">
        <v>2551.0012054166668</v>
      </c>
      <c r="D27" s="69">
        <v>3228.6511215000005</v>
      </c>
      <c r="E27" s="69">
        <v>2693.0631459800002</v>
      </c>
      <c r="F27" s="69">
        <v>2892.7999270633331</v>
      </c>
      <c r="G27" s="69">
        <v>74.397804434166673</v>
      </c>
      <c r="H27" s="69">
        <v>58.327702210000005</v>
      </c>
      <c r="I27" s="69">
        <v>39.873939015000005</v>
      </c>
      <c r="J27" s="69">
        <v>0</v>
      </c>
    </row>
    <row r="28" spans="1:10">
      <c r="A28" s="147">
        <v>18</v>
      </c>
      <c r="B28" s="74" t="s">
        <v>342</v>
      </c>
      <c r="C28" s="69">
        <v>1181.1429835000001</v>
      </c>
      <c r="D28" s="69">
        <v>1235.2787699166668</v>
      </c>
      <c r="E28" s="69">
        <v>1143.7994965041667</v>
      </c>
      <c r="F28" s="69">
        <v>1070.2184251708334</v>
      </c>
      <c r="G28" s="69">
        <v>1030.1470047083333</v>
      </c>
      <c r="H28" s="69">
        <v>1094.9389542083334</v>
      </c>
      <c r="I28" s="69">
        <v>1000.9054737512498</v>
      </c>
      <c r="J28" s="69">
        <v>921.40246100124978</v>
      </c>
    </row>
    <row r="29" spans="1:10">
      <c r="A29" s="147">
        <v>19</v>
      </c>
      <c r="B29" s="74" t="s">
        <v>343</v>
      </c>
      <c r="C29" s="69">
        <v>218.74658049999996</v>
      </c>
      <c r="D29" s="69">
        <v>221.24806124999998</v>
      </c>
      <c r="E29" s="69">
        <v>125.17254224833334</v>
      </c>
      <c r="F29" s="69">
        <v>144.597844915</v>
      </c>
      <c r="G29" s="69">
        <v>218.74658049999996</v>
      </c>
      <c r="H29" s="69">
        <v>221.24806124999998</v>
      </c>
      <c r="I29" s="69">
        <v>125.17254224833334</v>
      </c>
      <c r="J29" s="69">
        <v>144.597844915</v>
      </c>
    </row>
    <row r="30" spans="1:10">
      <c r="A30" s="550" t="s">
        <v>344</v>
      </c>
      <c r="B30" s="547" t="s">
        <v>345</v>
      </c>
      <c r="C30" s="552"/>
      <c r="D30" s="552"/>
      <c r="E30" s="552"/>
      <c r="F30" s="552"/>
      <c r="G30" s="549">
        <v>0</v>
      </c>
      <c r="H30" s="549">
        <v>0</v>
      </c>
      <c r="I30" s="549">
        <v>0</v>
      </c>
      <c r="J30" s="549">
        <v>0</v>
      </c>
    </row>
    <row r="31" spans="1:10" ht="40.200000000000003" customHeight="1">
      <c r="A31" s="550"/>
      <c r="B31" s="547"/>
      <c r="C31" s="552"/>
      <c r="D31" s="552"/>
      <c r="E31" s="552"/>
      <c r="F31" s="552"/>
      <c r="G31" s="549"/>
      <c r="H31" s="549"/>
      <c r="I31" s="549"/>
      <c r="J31" s="549"/>
    </row>
    <row r="32" spans="1:10" ht="7.5" customHeight="1">
      <c r="A32" s="550" t="s">
        <v>346</v>
      </c>
      <c r="B32" s="547" t="s">
        <v>347</v>
      </c>
      <c r="C32" s="552"/>
      <c r="D32" s="552"/>
      <c r="E32" s="552"/>
      <c r="F32" s="552"/>
      <c r="G32" s="549">
        <v>0</v>
      </c>
      <c r="H32" s="549">
        <v>0</v>
      </c>
      <c r="I32" s="549">
        <v>0</v>
      </c>
      <c r="J32" s="549">
        <v>0</v>
      </c>
    </row>
    <row r="33" spans="1:10" ht="7.5" customHeight="1">
      <c r="A33" s="550"/>
      <c r="B33" s="547"/>
      <c r="C33" s="552"/>
      <c r="D33" s="552"/>
      <c r="E33" s="552"/>
      <c r="F33" s="552"/>
      <c r="G33" s="549"/>
      <c r="H33" s="549"/>
      <c r="I33" s="549"/>
      <c r="J33" s="549"/>
    </row>
    <row r="34" spans="1:10">
      <c r="A34" s="75">
        <v>20</v>
      </c>
      <c r="B34" s="70" t="s">
        <v>348</v>
      </c>
      <c r="C34" s="69">
        <v>3950.8907694166669</v>
      </c>
      <c r="D34" s="69">
        <v>4685.1779526666669</v>
      </c>
      <c r="E34" s="69">
        <v>3962.0351847325001</v>
      </c>
      <c r="F34" s="69">
        <v>4107.6161971491665</v>
      </c>
      <c r="G34" s="69">
        <v>1323.2913896425</v>
      </c>
      <c r="H34" s="69">
        <v>1374.5147176683333</v>
      </c>
      <c r="I34" s="69">
        <v>1165.9519550145833</v>
      </c>
      <c r="J34" s="69">
        <v>1066.0003059162498</v>
      </c>
    </row>
    <row r="35" spans="1:10" ht="7.5" customHeight="1">
      <c r="A35" s="550" t="s">
        <v>29</v>
      </c>
      <c r="B35" s="551" t="s">
        <v>349</v>
      </c>
      <c r="C35" s="546">
        <v>0</v>
      </c>
      <c r="D35" s="546">
        <v>0</v>
      </c>
      <c r="E35" s="546">
        <v>0</v>
      </c>
      <c r="F35" s="546">
        <v>0</v>
      </c>
      <c r="G35" s="546">
        <v>0</v>
      </c>
      <c r="H35" s="546">
        <v>0</v>
      </c>
      <c r="I35" s="546">
        <v>0</v>
      </c>
      <c r="J35" s="546">
        <v>0</v>
      </c>
    </row>
    <row r="36" spans="1:10" ht="7.5" customHeight="1">
      <c r="A36" s="550"/>
      <c r="B36" s="551"/>
      <c r="C36" s="547"/>
      <c r="D36" s="547"/>
      <c r="E36" s="547"/>
      <c r="F36" s="547"/>
      <c r="G36" s="547"/>
      <c r="H36" s="547"/>
      <c r="I36" s="547"/>
      <c r="J36" s="547"/>
    </row>
    <row r="37" spans="1:10" ht="7.5" customHeight="1">
      <c r="A37" s="550" t="s">
        <v>31</v>
      </c>
      <c r="B37" s="551" t="s">
        <v>350</v>
      </c>
      <c r="C37" s="546">
        <v>0</v>
      </c>
      <c r="D37" s="546">
        <v>0</v>
      </c>
      <c r="E37" s="546">
        <v>0</v>
      </c>
      <c r="F37" s="546">
        <v>0</v>
      </c>
      <c r="G37" s="546">
        <v>0</v>
      </c>
      <c r="H37" s="546">
        <v>0</v>
      </c>
      <c r="I37" s="546">
        <v>0</v>
      </c>
      <c r="J37" s="546">
        <v>0</v>
      </c>
    </row>
    <row r="38" spans="1:10" ht="7.5" customHeight="1">
      <c r="A38" s="550"/>
      <c r="B38" s="551"/>
      <c r="C38" s="547"/>
      <c r="D38" s="547"/>
      <c r="E38" s="547"/>
      <c r="F38" s="547"/>
      <c r="G38" s="547"/>
      <c r="H38" s="547"/>
      <c r="I38" s="547"/>
      <c r="J38" s="547"/>
    </row>
    <row r="39" spans="1:10" ht="7.5" customHeight="1">
      <c r="A39" s="550" t="s">
        <v>33</v>
      </c>
      <c r="B39" s="551" t="s">
        <v>351</v>
      </c>
      <c r="C39" s="546">
        <v>3950.8907694166669</v>
      </c>
      <c r="D39" s="546">
        <v>4685.1779526666669</v>
      </c>
      <c r="E39" s="546">
        <v>3962.0351847325001</v>
      </c>
      <c r="F39" s="546">
        <v>4107.6161971491665</v>
      </c>
      <c r="G39" s="546">
        <v>1323.2913896425</v>
      </c>
      <c r="H39" s="546">
        <v>1374.5147176683333</v>
      </c>
      <c r="I39" s="546">
        <v>1165.9519550145833</v>
      </c>
      <c r="J39" s="546">
        <v>1066.0003059162498</v>
      </c>
    </row>
    <row r="40" spans="1:10" ht="7.5" customHeight="1">
      <c r="A40" s="550"/>
      <c r="B40" s="551"/>
      <c r="C40" s="547"/>
      <c r="D40" s="547"/>
      <c r="E40" s="547"/>
      <c r="F40" s="547"/>
      <c r="G40" s="547"/>
      <c r="H40" s="547"/>
      <c r="I40" s="547"/>
      <c r="J40" s="547"/>
    </row>
    <row r="41" spans="1:10">
      <c r="A41" s="564" t="s">
        <v>352</v>
      </c>
      <c r="B41" s="564"/>
      <c r="C41" s="564"/>
      <c r="D41" s="564"/>
      <c r="E41" s="564"/>
      <c r="F41" s="564"/>
      <c r="G41" s="564"/>
      <c r="H41" s="564"/>
      <c r="I41" s="564"/>
      <c r="J41" s="564"/>
    </row>
    <row r="42" spans="1:10">
      <c r="A42" s="67">
        <v>21</v>
      </c>
      <c r="B42" s="68" t="s">
        <v>353</v>
      </c>
      <c r="C42" s="552"/>
      <c r="D42" s="552"/>
      <c r="E42" s="552"/>
      <c r="F42" s="552"/>
      <c r="G42" s="69">
        <v>23146.218468303541</v>
      </c>
      <c r="H42" s="69">
        <v>22194.504051261665</v>
      </c>
      <c r="I42" s="69">
        <v>21410.793189851116</v>
      </c>
      <c r="J42" s="69">
        <v>21573.041205878824</v>
      </c>
    </row>
    <row r="43" spans="1:10">
      <c r="A43" s="67">
        <v>22</v>
      </c>
      <c r="B43" s="70" t="s">
        <v>354</v>
      </c>
      <c r="C43" s="552"/>
      <c r="D43" s="552"/>
      <c r="E43" s="552"/>
      <c r="F43" s="552"/>
      <c r="G43" s="69">
        <v>14801.129433365835</v>
      </c>
      <c r="H43" s="69">
        <v>14112.347320931667</v>
      </c>
      <c r="I43" s="69">
        <v>14025.212065861284</v>
      </c>
      <c r="J43" s="69">
        <v>14384.591333933784</v>
      </c>
    </row>
    <row r="44" spans="1:10">
      <c r="A44" s="189">
        <v>23</v>
      </c>
      <c r="B44" s="190" t="s">
        <v>355</v>
      </c>
      <c r="C44" s="563"/>
      <c r="D44" s="563"/>
      <c r="E44" s="563"/>
      <c r="F44" s="563"/>
      <c r="G44" s="191">
        <v>1.5638143408249352</v>
      </c>
      <c r="H44" s="191">
        <v>1.5727010926341367</v>
      </c>
      <c r="I44" s="191">
        <v>1.5265931872764369</v>
      </c>
      <c r="J44" s="191">
        <v>1.4997326448188502</v>
      </c>
    </row>
  </sheetData>
  <mergeCells count="61">
    <mergeCell ref="C43:F43"/>
    <mergeCell ref="C44:F44"/>
    <mergeCell ref="J32:J33"/>
    <mergeCell ref="J35:J36"/>
    <mergeCell ref="J37:J38"/>
    <mergeCell ref="J39:J40"/>
    <mergeCell ref="A41:J41"/>
    <mergeCell ref="C42:F42"/>
    <mergeCell ref="I39:I40"/>
    <mergeCell ref="I37:I38"/>
    <mergeCell ref="A39:A40"/>
    <mergeCell ref="B39:B40"/>
    <mergeCell ref="C39:C40"/>
    <mergeCell ref="D39:D40"/>
    <mergeCell ref="E39:E40"/>
    <mergeCell ref="F39:F40"/>
    <mergeCell ref="G39:G40"/>
    <mergeCell ref="C25:F25"/>
    <mergeCell ref="A26:J26"/>
    <mergeCell ref="B30:B31"/>
    <mergeCell ref="J30:J31"/>
    <mergeCell ref="A30:A31"/>
    <mergeCell ref="G30:G31"/>
    <mergeCell ref="H30:H31"/>
    <mergeCell ref="I30:I31"/>
    <mergeCell ref="C30:F30"/>
    <mergeCell ref="C31:F31"/>
    <mergeCell ref="H39:H40"/>
    <mergeCell ref="I35:I36"/>
    <mergeCell ref="A37:A38"/>
    <mergeCell ref="G32:G33"/>
    <mergeCell ref="H32:H33"/>
    <mergeCell ref="C5:F5"/>
    <mergeCell ref="G5:J5"/>
    <mergeCell ref="A8:B8"/>
    <mergeCell ref="C8:J8"/>
    <mergeCell ref="C9:F9"/>
    <mergeCell ref="A4:A5"/>
    <mergeCell ref="C18:F18"/>
    <mergeCell ref="G37:G38"/>
    <mergeCell ref="B37:B38"/>
    <mergeCell ref="C37:C38"/>
    <mergeCell ref="D37:D38"/>
    <mergeCell ref="E37:E38"/>
    <mergeCell ref="F37:F38"/>
    <mergeCell ref="H37:H38"/>
    <mergeCell ref="A10:B10"/>
    <mergeCell ref="C10:J10"/>
    <mergeCell ref="I32:I33"/>
    <mergeCell ref="A35:A36"/>
    <mergeCell ref="B35:B36"/>
    <mergeCell ref="C35:C36"/>
    <mergeCell ref="D35:D36"/>
    <mergeCell ref="E35:E36"/>
    <mergeCell ref="F35:F36"/>
    <mergeCell ref="G35:G36"/>
    <mergeCell ref="H35:H36"/>
    <mergeCell ref="A32:A33"/>
    <mergeCell ref="C32:F32"/>
    <mergeCell ref="C33:F33"/>
    <mergeCell ref="B32:B33"/>
  </mergeCells>
  <pageMargins left="0.7" right="0.7" top="0.75" bottom="0.75" header="0.3" footer="0.3"/>
  <pageSetup paperSize="9" scale="56"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345A10-7C77-447A-B888-EF602AD72454}">
  <sheetPr>
    <pageSetUpPr fitToPage="1"/>
  </sheetPr>
  <dimension ref="A1:J50"/>
  <sheetViews>
    <sheetView showGridLines="0" workbookViewId="0">
      <selection activeCell="O17" sqref="O17"/>
    </sheetView>
  </sheetViews>
  <sheetFormatPr baseColWidth="10" defaultColWidth="9.109375" defaultRowHeight="14.4"/>
  <cols>
    <col min="1" max="1" width="9.6640625" style="36" customWidth="1"/>
    <col min="2" max="2" width="73.6640625" style="36" bestFit="1" customWidth="1"/>
    <col min="3" max="3" width="1.109375" style="36" customWidth="1"/>
    <col min="4" max="4" width="15.33203125" style="36" customWidth="1"/>
    <col min="5" max="5" width="1.109375" style="36" customWidth="1"/>
    <col min="6" max="6" width="15.33203125" style="36" customWidth="1"/>
    <col min="7" max="7" width="1.109375" style="36" customWidth="1"/>
    <col min="8" max="8" width="15.33203125" style="36" customWidth="1"/>
    <col min="9" max="10" width="15.88671875" style="36" customWidth="1"/>
    <col min="11" max="11" width="9.5546875" style="36" bestFit="1" customWidth="1"/>
    <col min="12" max="16384" width="9.109375" style="36"/>
  </cols>
  <sheetData>
    <row r="1" spans="1:10" ht="25.8">
      <c r="A1" s="186" t="s">
        <v>691</v>
      </c>
    </row>
    <row r="4" spans="1:10">
      <c r="B4" s="392" t="s">
        <v>317</v>
      </c>
      <c r="C4" s="572" t="s">
        <v>116</v>
      </c>
      <c r="D4" s="573"/>
      <c r="E4" s="572" t="s">
        <v>117</v>
      </c>
      <c r="F4" s="573"/>
      <c r="G4" s="572" t="s">
        <v>118</v>
      </c>
      <c r="H4" s="573"/>
      <c r="I4" s="439" t="s">
        <v>119</v>
      </c>
      <c r="J4" s="378" t="s">
        <v>120</v>
      </c>
    </row>
    <row r="5" spans="1:10" ht="15" customHeight="1">
      <c r="B5" s="341" t="s">
        <v>393</v>
      </c>
      <c r="C5" s="574" t="s">
        <v>654</v>
      </c>
      <c r="D5" s="575"/>
      <c r="E5" s="575"/>
      <c r="F5" s="575"/>
      <c r="G5" s="575"/>
      <c r="H5" s="575"/>
      <c r="I5" s="576"/>
      <c r="J5" s="577" t="s">
        <v>655</v>
      </c>
    </row>
    <row r="6" spans="1:10" ht="15" customHeight="1">
      <c r="B6" s="450">
        <v>45291</v>
      </c>
      <c r="C6" s="579" t="s">
        <v>1091</v>
      </c>
      <c r="D6" s="580"/>
      <c r="E6" s="583" t="s">
        <v>656</v>
      </c>
      <c r="F6" s="584"/>
      <c r="G6" s="583" t="s">
        <v>657</v>
      </c>
      <c r="H6" s="584"/>
      <c r="I6" s="587" t="s">
        <v>658</v>
      </c>
      <c r="J6" s="578"/>
    </row>
    <row r="7" spans="1:10" ht="0.75" customHeight="1" thickBot="1">
      <c r="A7" s="392"/>
      <c r="B7" s="392"/>
      <c r="C7" s="581"/>
      <c r="D7" s="582"/>
      <c r="E7" s="585"/>
      <c r="F7" s="586"/>
      <c r="G7" s="585"/>
      <c r="H7" s="586"/>
      <c r="I7" s="588"/>
      <c r="J7" s="578"/>
    </row>
    <row r="8" spans="1:10">
      <c r="A8" s="569" t="s">
        <v>659</v>
      </c>
      <c r="B8" s="570"/>
      <c r="C8" s="570"/>
      <c r="D8" s="570"/>
      <c r="E8" s="570"/>
      <c r="F8" s="570"/>
      <c r="G8" s="570"/>
      <c r="H8" s="570"/>
      <c r="I8" s="570"/>
      <c r="J8" s="571"/>
    </row>
    <row r="9" spans="1:10">
      <c r="A9" s="227">
        <v>1</v>
      </c>
      <c r="B9" s="227" t="s">
        <v>660</v>
      </c>
      <c r="C9" s="565">
        <v>15027.457108000001</v>
      </c>
      <c r="D9" s="566"/>
      <c r="E9" s="565">
        <v>1329.7285378400002</v>
      </c>
      <c r="F9" s="566"/>
      <c r="G9" s="565">
        <v>800</v>
      </c>
      <c r="H9" s="566"/>
      <c r="I9" s="137">
        <v>1329.5840000000001</v>
      </c>
      <c r="J9" s="137">
        <v>16357.041107999999</v>
      </c>
    </row>
    <row r="10" spans="1:10">
      <c r="A10" s="379">
        <v>2</v>
      </c>
      <c r="B10" s="380" t="s">
        <v>661</v>
      </c>
      <c r="C10" s="565">
        <v>15027.457108000001</v>
      </c>
      <c r="D10" s="566"/>
      <c r="E10" s="565">
        <v>35.642626999999997</v>
      </c>
      <c r="F10" s="566"/>
      <c r="G10" s="565">
        <v>800</v>
      </c>
      <c r="H10" s="566"/>
      <c r="I10" s="137">
        <v>1329.5840000000001</v>
      </c>
      <c r="J10" s="137">
        <v>16357.041107999999</v>
      </c>
    </row>
    <row r="11" spans="1:10">
      <c r="A11" s="379">
        <v>3</v>
      </c>
      <c r="B11" s="380" t="s">
        <v>662</v>
      </c>
      <c r="C11" s="567"/>
      <c r="D11" s="568"/>
      <c r="E11" s="565">
        <v>1294.0859108400002</v>
      </c>
      <c r="F11" s="566"/>
      <c r="G11" s="565">
        <v>0</v>
      </c>
      <c r="H11" s="566"/>
      <c r="I11" s="137">
        <v>0</v>
      </c>
      <c r="J11" s="137">
        <v>0</v>
      </c>
    </row>
    <row r="12" spans="1:10">
      <c r="A12" s="379">
        <v>4</v>
      </c>
      <c r="B12" s="227" t="s">
        <v>663</v>
      </c>
      <c r="C12" s="567"/>
      <c r="D12" s="568"/>
      <c r="E12" s="565">
        <v>32865.290717999997</v>
      </c>
      <c r="F12" s="566"/>
      <c r="G12" s="565">
        <v>1611.3249559999999</v>
      </c>
      <c r="H12" s="566"/>
      <c r="I12" s="137">
        <v>1215.7018929999999</v>
      </c>
      <c r="J12" s="137">
        <v>33681.246633899995</v>
      </c>
    </row>
    <row r="13" spans="1:10">
      <c r="A13" s="379">
        <v>5</v>
      </c>
      <c r="B13" s="380" t="s">
        <v>326</v>
      </c>
      <c r="C13" s="567"/>
      <c r="D13" s="568"/>
      <c r="E13" s="565">
        <v>27570.815290999999</v>
      </c>
      <c r="F13" s="566"/>
      <c r="G13" s="565">
        <v>1160.9973950000001</v>
      </c>
      <c r="H13" s="566"/>
      <c r="I13" s="137">
        <v>1170.2741120000001</v>
      </c>
      <c r="J13" s="137">
        <v>28465.496163699998</v>
      </c>
    </row>
    <row r="14" spans="1:10">
      <c r="A14" s="379">
        <v>6</v>
      </c>
      <c r="B14" s="380" t="s">
        <v>327</v>
      </c>
      <c r="C14" s="567"/>
      <c r="D14" s="568"/>
      <c r="E14" s="565">
        <v>5294.4754270000003</v>
      </c>
      <c r="F14" s="566"/>
      <c r="G14" s="565">
        <v>450.327561</v>
      </c>
      <c r="H14" s="566"/>
      <c r="I14" s="137">
        <v>45.427781000000003</v>
      </c>
      <c r="J14" s="137">
        <v>5215.7504701999997</v>
      </c>
    </row>
    <row r="15" spans="1:10">
      <c r="A15" s="379">
        <v>7</v>
      </c>
      <c r="B15" s="227" t="s">
        <v>664</v>
      </c>
      <c r="C15" s="567"/>
      <c r="D15" s="568"/>
      <c r="E15" s="565">
        <v>34277.792436620024</v>
      </c>
      <c r="F15" s="566"/>
      <c r="G15" s="565">
        <v>6406.6215140000004</v>
      </c>
      <c r="H15" s="566"/>
      <c r="I15" s="137">
        <v>59698.126364999996</v>
      </c>
      <c r="J15" s="137">
        <v>78898.200927310012</v>
      </c>
    </row>
    <row r="16" spans="1:10">
      <c r="A16" s="379">
        <v>8</v>
      </c>
      <c r="B16" s="380" t="s">
        <v>665</v>
      </c>
      <c r="C16" s="567"/>
      <c r="D16" s="568"/>
      <c r="E16" s="565">
        <v>4146.3069930000001</v>
      </c>
      <c r="F16" s="566"/>
      <c r="G16" s="565">
        <v>0</v>
      </c>
      <c r="H16" s="566"/>
      <c r="I16" s="137">
        <v>0</v>
      </c>
      <c r="J16" s="137">
        <v>2073.1534965000001</v>
      </c>
    </row>
    <row r="17" spans="1:10">
      <c r="A17" s="379">
        <v>9</v>
      </c>
      <c r="B17" s="380" t="s">
        <v>666</v>
      </c>
      <c r="C17" s="567"/>
      <c r="D17" s="568"/>
      <c r="E17" s="565">
        <v>30131.485443620026</v>
      </c>
      <c r="F17" s="566"/>
      <c r="G17" s="565">
        <v>6406.6215140000004</v>
      </c>
      <c r="H17" s="566"/>
      <c r="I17" s="137">
        <v>59698.126364999996</v>
      </c>
      <c r="J17" s="137">
        <v>76825.047430810009</v>
      </c>
    </row>
    <row r="18" spans="1:10">
      <c r="A18" s="379">
        <v>10</v>
      </c>
      <c r="B18" s="227" t="s">
        <v>667</v>
      </c>
      <c r="C18" s="567"/>
      <c r="D18" s="568"/>
      <c r="E18" s="565">
        <v>0</v>
      </c>
      <c r="F18" s="566"/>
      <c r="G18" s="565">
        <v>0</v>
      </c>
      <c r="H18" s="566"/>
      <c r="I18" s="137">
        <v>0</v>
      </c>
      <c r="J18" s="137">
        <v>0</v>
      </c>
    </row>
    <row r="19" spans="1:10">
      <c r="A19" s="379">
        <v>11</v>
      </c>
      <c r="B19" s="227" t="s">
        <v>668</v>
      </c>
      <c r="C19" s="603">
        <v>404.2388221546999</v>
      </c>
      <c r="D19" s="604"/>
      <c r="E19" s="565">
        <v>745.40860315997395</v>
      </c>
      <c r="F19" s="566"/>
      <c r="G19" s="565">
        <v>0</v>
      </c>
      <c r="H19" s="566"/>
      <c r="I19" s="137">
        <v>0</v>
      </c>
      <c r="J19" s="137">
        <v>0</v>
      </c>
    </row>
    <row r="20" spans="1:10">
      <c r="A20" s="379">
        <v>12</v>
      </c>
      <c r="B20" s="380" t="s">
        <v>669</v>
      </c>
      <c r="C20" s="597">
        <v>404.2388221546999</v>
      </c>
      <c r="D20" s="598"/>
      <c r="E20" s="567"/>
      <c r="F20" s="568"/>
      <c r="G20" s="567"/>
      <c r="H20" s="568"/>
      <c r="I20" s="381"/>
      <c r="J20" s="381"/>
    </row>
    <row r="21" spans="1:10">
      <c r="A21" s="379">
        <v>13</v>
      </c>
      <c r="B21" s="380" t="s">
        <v>670</v>
      </c>
      <c r="C21" s="567"/>
      <c r="D21" s="568"/>
      <c r="E21" s="589">
        <v>745.40860315997395</v>
      </c>
      <c r="F21" s="590"/>
      <c r="G21" s="589">
        <v>0</v>
      </c>
      <c r="H21" s="590"/>
      <c r="I21" s="75">
        <v>0</v>
      </c>
      <c r="J21" s="75">
        <v>0</v>
      </c>
    </row>
    <row r="22" spans="1:10">
      <c r="A22" s="382">
        <v>14</v>
      </c>
      <c r="B22" s="383" t="s">
        <v>671</v>
      </c>
      <c r="C22" s="591"/>
      <c r="D22" s="592"/>
      <c r="E22" s="591"/>
      <c r="F22" s="592"/>
      <c r="G22" s="591"/>
      <c r="H22" s="592"/>
      <c r="I22" s="384"/>
      <c r="J22" s="189">
        <v>128936.48866921001</v>
      </c>
    </row>
    <row r="24" spans="1:10">
      <c r="C24" s="572" t="s">
        <v>116</v>
      </c>
      <c r="D24" s="573"/>
      <c r="E24" s="572" t="s">
        <v>117</v>
      </c>
      <c r="F24" s="573"/>
      <c r="G24" s="572" t="s">
        <v>118</v>
      </c>
      <c r="H24" s="573"/>
      <c r="I24" s="439" t="s">
        <v>119</v>
      </c>
      <c r="J24" s="378" t="s">
        <v>120</v>
      </c>
    </row>
    <row r="25" spans="1:10" ht="15" customHeight="1">
      <c r="C25" s="574" t="s">
        <v>654</v>
      </c>
      <c r="D25" s="575"/>
      <c r="E25" s="575"/>
      <c r="F25" s="575"/>
      <c r="G25" s="575"/>
      <c r="H25" s="575"/>
      <c r="I25" s="576"/>
      <c r="J25" s="577" t="s">
        <v>655</v>
      </c>
    </row>
    <row r="26" spans="1:10" ht="15" customHeight="1">
      <c r="C26" s="579" t="s">
        <v>1091</v>
      </c>
      <c r="D26" s="580"/>
      <c r="E26" s="583" t="s">
        <v>656</v>
      </c>
      <c r="F26" s="584"/>
      <c r="G26" s="583" t="s">
        <v>657</v>
      </c>
      <c r="H26" s="584"/>
      <c r="I26" s="587" t="s">
        <v>658</v>
      </c>
      <c r="J26" s="578"/>
    </row>
    <row r="27" spans="1:10" ht="0.75" customHeight="1" thickBot="1">
      <c r="B27" s="392"/>
      <c r="C27" s="581"/>
      <c r="D27" s="582"/>
      <c r="E27" s="585"/>
      <c r="F27" s="586"/>
      <c r="G27" s="585"/>
      <c r="H27" s="586"/>
      <c r="I27" s="588"/>
      <c r="J27" s="578"/>
    </row>
    <row r="28" spans="1:10">
      <c r="A28" s="569" t="s">
        <v>672</v>
      </c>
      <c r="B28" s="570"/>
      <c r="C28" s="570"/>
      <c r="D28" s="570"/>
      <c r="E28" s="570"/>
      <c r="F28" s="570"/>
      <c r="G28" s="570"/>
      <c r="H28" s="570"/>
      <c r="I28" s="570"/>
      <c r="J28" s="571"/>
    </row>
    <row r="29" spans="1:10">
      <c r="A29" s="341">
        <v>15</v>
      </c>
      <c r="B29" s="227" t="s">
        <v>673</v>
      </c>
      <c r="C29" s="605"/>
      <c r="D29" s="606"/>
      <c r="E29" s="611"/>
      <c r="F29" s="612"/>
      <c r="G29" s="611"/>
      <c r="H29" s="612"/>
      <c r="I29" s="385"/>
      <c r="J29" s="137">
        <v>1137.9664056900001</v>
      </c>
    </row>
    <row r="30" spans="1:10">
      <c r="A30" s="386" t="s">
        <v>674</v>
      </c>
      <c r="B30" s="227" t="s">
        <v>675</v>
      </c>
      <c r="C30" s="605"/>
      <c r="D30" s="606"/>
      <c r="E30" s="565">
        <v>0</v>
      </c>
      <c r="F30" s="566"/>
      <c r="G30" s="565">
        <v>0</v>
      </c>
      <c r="H30" s="566"/>
      <c r="I30" s="137">
        <v>50816.587500000001</v>
      </c>
      <c r="J30" s="137">
        <v>43194.099374999998</v>
      </c>
    </row>
    <row r="31" spans="1:10">
      <c r="A31" s="341">
        <v>16</v>
      </c>
      <c r="B31" s="227" t="s">
        <v>676</v>
      </c>
      <c r="C31" s="605"/>
      <c r="D31" s="606"/>
      <c r="E31" s="565">
        <v>0</v>
      </c>
      <c r="F31" s="566"/>
      <c r="G31" s="565">
        <v>0</v>
      </c>
      <c r="H31" s="566"/>
      <c r="I31" s="137">
        <v>0</v>
      </c>
      <c r="J31" s="137">
        <v>0</v>
      </c>
    </row>
    <row r="32" spans="1:10">
      <c r="A32" s="341">
        <v>17</v>
      </c>
      <c r="B32" s="227" t="s">
        <v>677</v>
      </c>
      <c r="C32" s="605"/>
      <c r="D32" s="606"/>
      <c r="E32" s="565">
        <v>328.27460600000001</v>
      </c>
      <c r="F32" s="566"/>
      <c r="G32" s="565">
        <v>566.84981900000002</v>
      </c>
      <c r="H32" s="566"/>
      <c r="I32" s="137">
        <v>77041.800617250003</v>
      </c>
      <c r="J32" s="137">
        <v>57514.051732712491</v>
      </c>
    </row>
    <row r="33" spans="1:10" ht="28.8">
      <c r="A33" s="341">
        <v>18</v>
      </c>
      <c r="B33" s="380" t="s">
        <v>1092</v>
      </c>
      <c r="C33" s="605"/>
      <c r="D33" s="606"/>
      <c r="E33" s="589">
        <v>0</v>
      </c>
      <c r="F33" s="590"/>
      <c r="G33" s="589">
        <v>0</v>
      </c>
      <c r="H33" s="590"/>
      <c r="I33" s="75">
        <v>0</v>
      </c>
      <c r="J33" s="75">
        <v>0</v>
      </c>
    </row>
    <row r="34" spans="1:10" ht="28.8">
      <c r="A34" s="341">
        <v>19</v>
      </c>
      <c r="B34" s="380" t="s">
        <v>678</v>
      </c>
      <c r="C34" s="605"/>
      <c r="D34" s="606"/>
      <c r="E34" s="589">
        <v>328.27460600000001</v>
      </c>
      <c r="F34" s="590"/>
      <c r="G34" s="589">
        <v>0</v>
      </c>
      <c r="H34" s="590"/>
      <c r="I34" s="75">
        <v>37.711047000000001</v>
      </c>
      <c r="J34" s="75">
        <v>70.537935450000006</v>
      </c>
    </row>
    <row r="35" spans="1:10" ht="28.8">
      <c r="A35" s="341">
        <v>20</v>
      </c>
      <c r="B35" s="380" t="s">
        <v>679</v>
      </c>
      <c r="C35" s="605"/>
      <c r="D35" s="606"/>
      <c r="E35" s="589">
        <v>0</v>
      </c>
      <c r="F35" s="590"/>
      <c r="G35" s="589">
        <v>413.71993400000002</v>
      </c>
      <c r="H35" s="590"/>
      <c r="I35" s="75">
        <v>32388.777828999999</v>
      </c>
      <c r="J35" s="75">
        <v>55644.442079262495</v>
      </c>
    </row>
    <row r="36" spans="1:10" ht="28.8">
      <c r="A36" s="341">
        <v>21</v>
      </c>
      <c r="B36" s="387" t="s">
        <v>680</v>
      </c>
      <c r="C36" s="605"/>
      <c r="D36" s="606"/>
      <c r="E36" s="589">
        <v>0</v>
      </c>
      <c r="F36" s="590"/>
      <c r="G36" s="589">
        <v>-9.9999999999999995E-7</v>
      </c>
      <c r="H36" s="590"/>
      <c r="I36" s="75">
        <v>0</v>
      </c>
      <c r="J36" s="75">
        <v>27907.1209571125</v>
      </c>
    </row>
    <row r="37" spans="1:10">
      <c r="A37" s="341">
        <v>22</v>
      </c>
      <c r="B37" s="380" t="s">
        <v>681</v>
      </c>
      <c r="C37" s="605"/>
      <c r="D37" s="606"/>
      <c r="E37" s="589">
        <v>0</v>
      </c>
      <c r="F37" s="590"/>
      <c r="G37" s="589">
        <v>153.129885</v>
      </c>
      <c r="H37" s="590"/>
      <c r="I37" s="75">
        <v>42816.24002325</v>
      </c>
      <c r="J37" s="75">
        <v>0</v>
      </c>
    </row>
    <row r="38" spans="1:10" ht="15" customHeight="1">
      <c r="A38" s="341">
        <v>23</v>
      </c>
      <c r="B38" s="387" t="s">
        <v>680</v>
      </c>
      <c r="C38" s="605"/>
      <c r="D38" s="606"/>
      <c r="E38" s="589">
        <v>0</v>
      </c>
      <c r="F38" s="590"/>
      <c r="G38" s="589">
        <v>153.129885</v>
      </c>
      <c r="H38" s="590"/>
      <c r="I38" s="75">
        <v>42816.24002325</v>
      </c>
      <c r="J38" s="75">
        <v>0</v>
      </c>
    </row>
    <row r="39" spans="1:10" ht="30" customHeight="1">
      <c r="A39" s="341">
        <v>24</v>
      </c>
      <c r="B39" s="380" t="s">
        <v>682</v>
      </c>
      <c r="C39" s="605"/>
      <c r="D39" s="606"/>
      <c r="E39" s="589">
        <v>0</v>
      </c>
      <c r="F39" s="590"/>
      <c r="G39" s="589">
        <v>0</v>
      </c>
      <c r="H39" s="590"/>
      <c r="I39" s="75">
        <v>1799.0717179999999</v>
      </c>
      <c r="J39" s="75">
        <v>1799.0717179999999</v>
      </c>
    </row>
    <row r="40" spans="1:10">
      <c r="A40" s="341">
        <v>25</v>
      </c>
      <c r="B40" s="227" t="s">
        <v>683</v>
      </c>
      <c r="C40" s="605"/>
      <c r="D40" s="606"/>
      <c r="E40" s="565">
        <v>0</v>
      </c>
      <c r="F40" s="566"/>
      <c r="G40" s="565">
        <v>0</v>
      </c>
      <c r="H40" s="566"/>
      <c r="I40" s="137">
        <v>0</v>
      </c>
      <c r="J40" s="75">
        <v>0</v>
      </c>
    </row>
    <row r="41" spans="1:10">
      <c r="A41" s="341">
        <v>26</v>
      </c>
      <c r="B41" s="227" t="s">
        <v>684</v>
      </c>
      <c r="C41" s="609"/>
      <c r="D41" s="610"/>
      <c r="E41" s="601">
        <f>+E42+E43+E44+E45+E46</f>
        <v>1036.9252979473999</v>
      </c>
      <c r="F41" s="602"/>
      <c r="G41" s="601">
        <f>+G42+G43+G44+G45+G46</f>
        <v>6.1904260000000004</v>
      </c>
      <c r="H41" s="602"/>
      <c r="I41" s="75">
        <f>+I42+I43+I44+I45+I46</f>
        <v>1549.0812373499998</v>
      </c>
      <c r="J41" s="75">
        <f>+J42+J43+J44+J45+J46</f>
        <v>1932.5125777073702</v>
      </c>
    </row>
    <row r="42" spans="1:10">
      <c r="A42" s="341">
        <v>27</v>
      </c>
      <c r="B42" s="380" t="s">
        <v>685</v>
      </c>
      <c r="C42" s="605"/>
      <c r="D42" s="606"/>
      <c r="E42" s="611"/>
      <c r="F42" s="612"/>
      <c r="G42" s="611"/>
      <c r="H42" s="612"/>
      <c r="I42" s="75">
        <v>0</v>
      </c>
      <c r="J42" s="75">
        <v>0</v>
      </c>
    </row>
    <row r="43" spans="1:10" ht="28.8">
      <c r="A43" s="341">
        <v>28</v>
      </c>
      <c r="B43" s="380" t="s">
        <v>686</v>
      </c>
      <c r="C43" s="605"/>
      <c r="D43" s="606"/>
      <c r="E43" s="589">
        <v>0</v>
      </c>
      <c r="F43" s="590"/>
      <c r="G43" s="589">
        <v>0</v>
      </c>
      <c r="H43" s="590"/>
      <c r="I43" s="75">
        <v>117.69741959999999</v>
      </c>
      <c r="J43" s="75">
        <v>100.04280666</v>
      </c>
    </row>
    <row r="44" spans="1:10">
      <c r="A44" s="341">
        <v>29</v>
      </c>
      <c r="B44" s="380" t="s">
        <v>1093</v>
      </c>
      <c r="C44" s="605"/>
      <c r="D44" s="606"/>
      <c r="E44" s="597">
        <v>0</v>
      </c>
      <c r="F44" s="598"/>
      <c r="G44" s="599"/>
      <c r="H44" s="600"/>
      <c r="I44" s="388"/>
      <c r="J44" s="75">
        <v>0</v>
      </c>
    </row>
    <row r="45" spans="1:10">
      <c r="A45" s="341">
        <v>30</v>
      </c>
      <c r="B45" s="380" t="s">
        <v>687</v>
      </c>
      <c r="C45" s="605"/>
      <c r="D45" s="606"/>
      <c r="E45" s="597">
        <v>613.79819594740002</v>
      </c>
      <c r="F45" s="598"/>
      <c r="G45" s="599"/>
      <c r="H45" s="600"/>
      <c r="I45" s="388"/>
      <c r="J45" s="75">
        <v>30.689909797370003</v>
      </c>
    </row>
    <row r="46" spans="1:10">
      <c r="A46" s="341">
        <v>31</v>
      </c>
      <c r="B46" s="380" t="s">
        <v>688</v>
      </c>
      <c r="C46" s="605"/>
      <c r="D46" s="606"/>
      <c r="E46" s="565">
        <v>423.12710199999998</v>
      </c>
      <c r="F46" s="566"/>
      <c r="G46" s="565">
        <v>6.1904260000000004</v>
      </c>
      <c r="H46" s="566"/>
      <c r="I46" s="75">
        <v>1431.3838177499999</v>
      </c>
      <c r="J46" s="75">
        <v>1801.7798612500001</v>
      </c>
    </row>
    <row r="47" spans="1:10">
      <c r="A47" s="341">
        <v>32</v>
      </c>
      <c r="B47" s="227" t="s">
        <v>689</v>
      </c>
      <c r="C47" s="605"/>
      <c r="D47" s="606"/>
      <c r="E47" s="565">
        <v>17678.811625999999</v>
      </c>
      <c r="F47" s="566"/>
      <c r="G47" s="565">
        <v>0</v>
      </c>
      <c r="H47" s="566"/>
      <c r="I47" s="137">
        <v>0</v>
      </c>
      <c r="J47" s="75">
        <v>914.22054785</v>
      </c>
    </row>
    <row r="48" spans="1:10">
      <c r="A48" s="389">
        <v>33</v>
      </c>
      <c r="B48" s="383" t="s">
        <v>1094</v>
      </c>
      <c r="C48" s="607"/>
      <c r="D48" s="608"/>
      <c r="E48" s="595"/>
      <c r="F48" s="596"/>
      <c r="G48" s="595"/>
      <c r="H48" s="596"/>
      <c r="I48" s="390"/>
      <c r="J48" s="391">
        <v>104692.85063895986</v>
      </c>
    </row>
    <row r="49" spans="1:10" ht="15" thickBot="1">
      <c r="B49" s="136"/>
    </row>
    <row r="50" spans="1:10" ht="15" thickBot="1">
      <c r="A50" s="393">
        <v>34</v>
      </c>
      <c r="B50" s="394" t="s">
        <v>690</v>
      </c>
      <c r="C50" s="593"/>
      <c r="D50" s="594"/>
      <c r="E50" s="593"/>
      <c r="F50" s="594"/>
      <c r="G50" s="593"/>
      <c r="H50" s="594"/>
      <c r="I50" s="395"/>
      <c r="J50" s="396">
        <v>1.2315691843548697</v>
      </c>
    </row>
  </sheetData>
  <mergeCells count="125">
    <mergeCell ref="J25:J27"/>
    <mergeCell ref="C26:D27"/>
    <mergeCell ref="E26:F27"/>
    <mergeCell ref="G26:H27"/>
    <mergeCell ref="I26:I27"/>
    <mergeCell ref="C42:D42"/>
    <mergeCell ref="G37:H37"/>
    <mergeCell ref="E38:F38"/>
    <mergeCell ref="G38:H38"/>
    <mergeCell ref="E35:F35"/>
    <mergeCell ref="G35:H35"/>
    <mergeCell ref="G36:H36"/>
    <mergeCell ref="C31:D31"/>
    <mergeCell ref="E31:F31"/>
    <mergeCell ref="G31:H31"/>
    <mergeCell ref="C32:D32"/>
    <mergeCell ref="E32:F32"/>
    <mergeCell ref="G32:H32"/>
    <mergeCell ref="C33:D33"/>
    <mergeCell ref="E33:F33"/>
    <mergeCell ref="G33:H33"/>
    <mergeCell ref="E29:F29"/>
    <mergeCell ref="G29:H29"/>
    <mergeCell ref="C45:D45"/>
    <mergeCell ref="C46:D46"/>
    <mergeCell ref="C47:D47"/>
    <mergeCell ref="C48:D48"/>
    <mergeCell ref="C50:D50"/>
    <mergeCell ref="C24:D24"/>
    <mergeCell ref="G34:H34"/>
    <mergeCell ref="C35:D35"/>
    <mergeCell ref="C36:D36"/>
    <mergeCell ref="E36:F36"/>
    <mergeCell ref="C37:D37"/>
    <mergeCell ref="C38:D38"/>
    <mergeCell ref="C39:D39"/>
    <mergeCell ref="C40:D40"/>
    <mergeCell ref="C41:D41"/>
    <mergeCell ref="E42:F42"/>
    <mergeCell ref="G42:H42"/>
    <mergeCell ref="E39:F39"/>
    <mergeCell ref="G39:H39"/>
    <mergeCell ref="E40:F40"/>
    <mergeCell ref="G40:H40"/>
    <mergeCell ref="E37:F37"/>
    <mergeCell ref="E24:F24"/>
    <mergeCell ref="G24:H24"/>
    <mergeCell ref="E43:F43"/>
    <mergeCell ref="G43:H43"/>
    <mergeCell ref="E44:F44"/>
    <mergeCell ref="G44:H44"/>
    <mergeCell ref="E41:F41"/>
    <mergeCell ref="G41:H41"/>
    <mergeCell ref="C15:D15"/>
    <mergeCell ref="C16:D16"/>
    <mergeCell ref="C17:D17"/>
    <mergeCell ref="C18:D18"/>
    <mergeCell ref="C19:D19"/>
    <mergeCell ref="C20:D20"/>
    <mergeCell ref="C21:D21"/>
    <mergeCell ref="C22:D22"/>
    <mergeCell ref="C43:D43"/>
    <mergeCell ref="C44:D44"/>
    <mergeCell ref="C25:I25"/>
    <mergeCell ref="C34:D34"/>
    <mergeCell ref="E34:F34"/>
    <mergeCell ref="C30:D30"/>
    <mergeCell ref="E30:F30"/>
    <mergeCell ref="G30:H30"/>
    <mergeCell ref="A28:J28"/>
    <mergeCell ref="C29:D29"/>
    <mergeCell ref="E50:F50"/>
    <mergeCell ref="G50:H50"/>
    <mergeCell ref="E47:F47"/>
    <mergeCell ref="G47:H47"/>
    <mergeCell ref="E48:F48"/>
    <mergeCell ref="G48:H48"/>
    <mergeCell ref="E45:F45"/>
    <mergeCell ref="G45:H45"/>
    <mergeCell ref="E46:F46"/>
    <mergeCell ref="G46:H46"/>
    <mergeCell ref="E21:F21"/>
    <mergeCell ref="G21:H21"/>
    <mergeCell ref="E22:F22"/>
    <mergeCell ref="G22:H22"/>
    <mergeCell ref="E19:F19"/>
    <mergeCell ref="G19:H19"/>
    <mergeCell ref="E20:F20"/>
    <mergeCell ref="G20:H20"/>
    <mergeCell ref="E17:F17"/>
    <mergeCell ref="G17:H17"/>
    <mergeCell ref="E18:F18"/>
    <mergeCell ref="G18:H18"/>
    <mergeCell ref="E15:F15"/>
    <mergeCell ref="G15:H15"/>
    <mergeCell ref="E16:F16"/>
    <mergeCell ref="G16:H16"/>
    <mergeCell ref="E13:F13"/>
    <mergeCell ref="G13:H13"/>
    <mergeCell ref="E14:F14"/>
    <mergeCell ref="G14:H14"/>
    <mergeCell ref="E11:F11"/>
    <mergeCell ref="G11:H11"/>
    <mergeCell ref="E12:F12"/>
    <mergeCell ref="G12:H12"/>
    <mergeCell ref="E4:F4"/>
    <mergeCell ref="G4:H4"/>
    <mergeCell ref="C5:I5"/>
    <mergeCell ref="J5:J7"/>
    <mergeCell ref="C6:D7"/>
    <mergeCell ref="E6:F7"/>
    <mergeCell ref="G6:H7"/>
    <mergeCell ref="I6:I7"/>
    <mergeCell ref="C4:D4"/>
    <mergeCell ref="E10:F10"/>
    <mergeCell ref="G10:H10"/>
    <mergeCell ref="C11:D11"/>
    <mergeCell ref="C12:D12"/>
    <mergeCell ref="C13:D13"/>
    <mergeCell ref="C14:D14"/>
    <mergeCell ref="A8:J8"/>
    <mergeCell ref="C9:D9"/>
    <mergeCell ref="E9:F9"/>
    <mergeCell ref="G9:H9"/>
    <mergeCell ref="C10:D10"/>
  </mergeCells>
  <pageMargins left="0.7" right="0.7" top="0.75" bottom="0.75" header="0.3" footer="0.3"/>
  <pageSetup paperSize="9" scale="60"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81A5D3-3162-4E00-8224-68E23B2E641C}">
  <dimension ref="A1:R31"/>
  <sheetViews>
    <sheetView showGridLines="0" zoomScaleNormal="100" workbookViewId="0">
      <selection activeCell="C10" sqref="C10"/>
    </sheetView>
  </sheetViews>
  <sheetFormatPr baseColWidth="10" defaultColWidth="11.44140625" defaultRowHeight="14.4"/>
  <cols>
    <col min="1" max="1" width="11.109375" customWidth="1"/>
    <col min="2" max="2" width="51" customWidth="1"/>
    <col min="4" max="5" width="13.6640625" customWidth="1"/>
    <col min="7" max="8" width="13.6640625" customWidth="1"/>
    <col min="10" max="11" width="13.6640625" customWidth="1"/>
    <col min="13" max="14" width="13.6640625" customWidth="1"/>
    <col min="16" max="16" width="14.6640625" bestFit="1" customWidth="1"/>
  </cols>
  <sheetData>
    <row r="1" spans="1:18" ht="25.8">
      <c r="A1" s="186" t="s">
        <v>1084</v>
      </c>
      <c r="B1" s="186"/>
      <c r="C1" s="186"/>
      <c r="D1" s="186"/>
      <c r="E1" s="186"/>
      <c r="F1" s="186"/>
      <c r="G1" s="186"/>
      <c r="H1" s="186"/>
      <c r="I1" s="186"/>
      <c r="J1" s="186"/>
      <c r="K1" s="186"/>
      <c r="L1" s="186"/>
      <c r="M1" s="186"/>
      <c r="N1" s="186"/>
    </row>
    <row r="3" spans="1:18" ht="15.6">
      <c r="O3" s="270"/>
      <c r="P3" s="270"/>
      <c r="Q3" s="270"/>
    </row>
    <row r="4" spans="1:18" ht="15.6">
      <c r="A4" s="270"/>
      <c r="B4" s="270"/>
      <c r="C4" s="270"/>
      <c r="D4" s="270"/>
      <c r="E4" s="270"/>
      <c r="F4" s="270"/>
      <c r="G4" s="270"/>
      <c r="H4" s="270"/>
      <c r="I4" s="270"/>
      <c r="J4" s="270"/>
      <c r="K4" s="270"/>
      <c r="L4" s="270"/>
      <c r="M4" s="270"/>
      <c r="N4" s="270"/>
      <c r="O4" s="270"/>
      <c r="P4" s="270"/>
      <c r="Q4" s="270"/>
    </row>
    <row r="5" spans="1:18">
      <c r="A5" s="615"/>
      <c r="B5" s="616"/>
      <c r="C5" s="363" t="s">
        <v>116</v>
      </c>
      <c r="D5" s="363" t="s">
        <v>117</v>
      </c>
      <c r="E5" s="363" t="s">
        <v>118</v>
      </c>
      <c r="F5" s="363" t="s">
        <v>119</v>
      </c>
      <c r="G5" s="363" t="s">
        <v>120</v>
      </c>
      <c r="H5" s="363" t="s">
        <v>121</v>
      </c>
      <c r="I5" s="363" t="s">
        <v>111</v>
      </c>
      <c r="J5" s="363" t="s">
        <v>122</v>
      </c>
      <c r="K5" s="363" t="s">
        <v>123</v>
      </c>
      <c r="L5" s="363" t="s">
        <v>124</v>
      </c>
      <c r="M5" s="363" t="s">
        <v>125</v>
      </c>
      <c r="N5" s="363" t="s">
        <v>126</v>
      </c>
      <c r="O5" s="363" t="s">
        <v>127</v>
      </c>
      <c r="P5" s="363" t="s">
        <v>176</v>
      </c>
      <c r="Q5" s="363" t="s">
        <v>177</v>
      </c>
    </row>
    <row r="6" spans="1:18" ht="29.4" customHeight="1">
      <c r="A6" s="617"/>
      <c r="B6" s="618"/>
      <c r="C6" s="613" t="s">
        <v>729</v>
      </c>
      <c r="D6" s="613"/>
      <c r="E6" s="613"/>
      <c r="F6" s="613"/>
      <c r="G6" s="613"/>
      <c r="H6" s="613"/>
      <c r="I6" s="613" t="s">
        <v>730</v>
      </c>
      <c r="J6" s="613"/>
      <c r="K6" s="613"/>
      <c r="L6" s="613"/>
      <c r="M6" s="613"/>
      <c r="N6" s="621"/>
      <c r="O6" s="613" t="s">
        <v>731</v>
      </c>
      <c r="P6" s="613" t="s">
        <v>732</v>
      </c>
      <c r="Q6" s="613"/>
    </row>
    <row r="7" spans="1:18" ht="43.2" customHeight="1">
      <c r="A7" s="617"/>
      <c r="B7" s="618"/>
      <c r="C7" s="622" t="s">
        <v>693</v>
      </c>
      <c r="D7" s="623"/>
      <c r="E7" s="624"/>
      <c r="F7" s="622" t="s">
        <v>694</v>
      </c>
      <c r="G7" s="625"/>
      <c r="H7" s="626"/>
      <c r="I7" s="622" t="s">
        <v>733</v>
      </c>
      <c r="J7" s="625"/>
      <c r="K7" s="626"/>
      <c r="L7" s="627" t="s">
        <v>734</v>
      </c>
      <c r="M7" s="627"/>
      <c r="N7" s="627"/>
      <c r="O7" s="613"/>
      <c r="P7" s="613" t="s">
        <v>735</v>
      </c>
      <c r="Q7" s="613" t="s">
        <v>736</v>
      </c>
    </row>
    <row r="8" spans="1:18">
      <c r="A8" s="619"/>
      <c r="B8" s="620"/>
      <c r="C8" s="370"/>
      <c r="D8" s="369" t="s">
        <v>737</v>
      </c>
      <c r="E8" s="368" t="s">
        <v>738</v>
      </c>
      <c r="F8" s="365"/>
      <c r="G8" s="366" t="s">
        <v>738</v>
      </c>
      <c r="H8" s="366" t="s">
        <v>739</v>
      </c>
      <c r="I8" s="365"/>
      <c r="J8" s="364" t="s">
        <v>737</v>
      </c>
      <c r="K8" s="366" t="s">
        <v>738</v>
      </c>
      <c r="L8" s="365"/>
      <c r="M8" s="366" t="s">
        <v>738</v>
      </c>
      <c r="N8" s="366" t="s">
        <v>739</v>
      </c>
      <c r="O8" s="614"/>
      <c r="P8" s="614"/>
      <c r="Q8" s="614"/>
    </row>
    <row r="9" spans="1:18">
      <c r="A9" s="367" t="s">
        <v>705</v>
      </c>
      <c r="B9" s="367" t="s">
        <v>706</v>
      </c>
      <c r="C9" s="107">
        <v>1042.9888834999999</v>
      </c>
      <c r="D9" s="107">
        <v>1042.9888834999999</v>
      </c>
      <c r="E9" s="353">
        <v>0</v>
      </c>
      <c r="F9" s="353">
        <v>0</v>
      </c>
      <c r="G9" s="353">
        <v>0</v>
      </c>
      <c r="H9" s="353">
        <v>0</v>
      </c>
      <c r="I9" s="353">
        <v>0</v>
      </c>
      <c r="J9" s="353">
        <v>0</v>
      </c>
      <c r="K9" s="353">
        <v>0</v>
      </c>
      <c r="L9" s="353">
        <v>0</v>
      </c>
      <c r="M9" s="353">
        <v>0</v>
      </c>
      <c r="N9" s="353">
        <v>0</v>
      </c>
      <c r="O9" s="354"/>
      <c r="P9" s="353">
        <v>0</v>
      </c>
      <c r="Q9" s="353">
        <v>0</v>
      </c>
      <c r="R9" s="98"/>
    </row>
    <row r="10" spans="1:18">
      <c r="A10" s="362" t="s">
        <v>143</v>
      </c>
      <c r="B10" s="362" t="s">
        <v>707</v>
      </c>
      <c r="C10" s="107">
        <v>126951.01486558997</v>
      </c>
      <c r="D10" s="107">
        <v>107923.65737558996</v>
      </c>
      <c r="E10" s="107">
        <v>14809.802108</v>
      </c>
      <c r="F10" s="107">
        <v>1097.7603120000001</v>
      </c>
      <c r="G10" s="353">
        <v>0</v>
      </c>
      <c r="H10" s="107">
        <v>1091.4023030000001</v>
      </c>
      <c r="I10" s="107">
        <v>-305.52444581999993</v>
      </c>
      <c r="J10" s="107">
        <v>-106.85538442999994</v>
      </c>
      <c r="K10" s="107">
        <v>-198.66906138999997</v>
      </c>
      <c r="L10" s="107">
        <v>-120.60231428999998</v>
      </c>
      <c r="M10" s="417">
        <v>0</v>
      </c>
      <c r="N10" s="107">
        <v>-120.60231428999998</v>
      </c>
      <c r="O10" s="353">
        <v>0</v>
      </c>
      <c r="P10" s="426">
        <v>122415.02095880847</v>
      </c>
      <c r="Q10" s="107">
        <v>862.2944321915212</v>
      </c>
    </row>
    <row r="11" spans="1:18">
      <c r="A11" s="362" t="s">
        <v>708</v>
      </c>
      <c r="B11" s="362" t="s">
        <v>740</v>
      </c>
      <c r="C11" s="353">
        <v>0</v>
      </c>
      <c r="D11" s="353">
        <v>0</v>
      </c>
      <c r="E11" s="353">
        <v>0</v>
      </c>
      <c r="F11" s="353">
        <v>0</v>
      </c>
      <c r="G11" s="353">
        <v>0</v>
      </c>
      <c r="H11" s="353">
        <v>0</v>
      </c>
      <c r="I11" s="353">
        <v>0</v>
      </c>
      <c r="J11" s="353">
        <v>0</v>
      </c>
      <c r="K11" s="353">
        <v>0</v>
      </c>
      <c r="L11" s="353">
        <v>0</v>
      </c>
      <c r="M11" s="417">
        <v>0</v>
      </c>
      <c r="N11" s="353">
        <v>0</v>
      </c>
      <c r="O11" s="353">
        <v>0</v>
      </c>
      <c r="P11" s="353">
        <v>0</v>
      </c>
      <c r="Q11" s="353">
        <v>0</v>
      </c>
    </row>
    <row r="12" spans="1:18">
      <c r="A12" s="362" t="s">
        <v>185</v>
      </c>
      <c r="B12" s="362" t="s">
        <v>741</v>
      </c>
      <c r="C12" s="417">
        <v>125.037718</v>
      </c>
      <c r="D12" s="417">
        <v>125.037718</v>
      </c>
      <c r="E12" s="417">
        <v>0</v>
      </c>
      <c r="F12" s="417">
        <v>0</v>
      </c>
      <c r="G12" s="417">
        <v>0</v>
      </c>
      <c r="H12" s="417">
        <v>0</v>
      </c>
      <c r="I12" s="417">
        <v>0</v>
      </c>
      <c r="J12" s="417">
        <v>0</v>
      </c>
      <c r="K12" s="417">
        <v>0</v>
      </c>
      <c r="L12" s="417">
        <v>0</v>
      </c>
      <c r="M12" s="417">
        <v>0</v>
      </c>
      <c r="N12" s="417">
        <v>0</v>
      </c>
      <c r="O12" s="417">
        <v>0</v>
      </c>
      <c r="P12" s="417">
        <v>108.47654240581058</v>
      </c>
      <c r="Q12" s="417">
        <v>0</v>
      </c>
    </row>
    <row r="13" spans="1:18">
      <c r="A13" s="362" t="s">
        <v>186</v>
      </c>
      <c r="B13" s="362" t="s">
        <v>742</v>
      </c>
      <c r="C13" s="417">
        <v>0</v>
      </c>
      <c r="D13" s="417">
        <v>0</v>
      </c>
      <c r="E13" s="417">
        <v>0</v>
      </c>
      <c r="F13" s="417">
        <v>0</v>
      </c>
      <c r="G13" s="417">
        <v>0</v>
      </c>
      <c r="H13" s="417">
        <v>0</v>
      </c>
      <c r="I13" s="417">
        <v>0</v>
      </c>
      <c r="J13" s="417">
        <v>0</v>
      </c>
      <c r="K13" s="417">
        <v>0</v>
      </c>
      <c r="L13" s="417">
        <v>0</v>
      </c>
      <c r="M13" s="417">
        <v>0</v>
      </c>
      <c r="N13" s="417">
        <v>0</v>
      </c>
      <c r="O13" s="417">
        <v>0</v>
      </c>
      <c r="P13" s="417">
        <v>0</v>
      </c>
      <c r="Q13" s="417">
        <v>0</v>
      </c>
    </row>
    <row r="14" spans="1:18">
      <c r="A14" s="362" t="s">
        <v>187</v>
      </c>
      <c r="B14" s="362" t="s">
        <v>743</v>
      </c>
      <c r="C14" s="417">
        <v>37.729306000000001</v>
      </c>
      <c r="D14" s="417">
        <v>37.729306000000001</v>
      </c>
      <c r="E14" s="417">
        <v>0</v>
      </c>
      <c r="F14" s="417">
        <v>10.666465000000001</v>
      </c>
      <c r="G14" s="417">
        <v>0</v>
      </c>
      <c r="H14" s="417">
        <v>10.666465000000001</v>
      </c>
      <c r="I14" s="426">
        <v>-6.3590000000000001E-3</v>
      </c>
      <c r="J14" s="426">
        <v>-6.3590000000000001E-3</v>
      </c>
      <c r="K14" s="417">
        <v>0</v>
      </c>
      <c r="L14" s="426">
        <v>-1.991608</v>
      </c>
      <c r="M14" s="417">
        <v>0</v>
      </c>
      <c r="N14" s="426">
        <v>-1.991608</v>
      </c>
      <c r="O14" s="417">
        <v>0</v>
      </c>
      <c r="P14" s="417">
        <v>14.532939982873833</v>
      </c>
      <c r="Q14" s="417">
        <v>6.1541112434331611</v>
      </c>
    </row>
    <row r="15" spans="1:18">
      <c r="A15" s="362" t="s">
        <v>188</v>
      </c>
      <c r="B15" s="362" t="s">
        <v>744</v>
      </c>
      <c r="C15" s="417">
        <v>34201.561160999998</v>
      </c>
      <c r="D15" s="417">
        <v>26935.219538000001</v>
      </c>
      <c r="E15" s="417">
        <v>7096.9247720000003</v>
      </c>
      <c r="F15" s="417">
        <v>713.46090400000003</v>
      </c>
      <c r="G15" s="417">
        <v>0</v>
      </c>
      <c r="H15" s="417">
        <v>713.46090400000003</v>
      </c>
      <c r="I15" s="426">
        <v>-250.62392181999999</v>
      </c>
      <c r="J15" s="426">
        <v>-85.386549429999945</v>
      </c>
      <c r="K15" s="426">
        <v>-165.23737238999996</v>
      </c>
      <c r="L15" s="426">
        <v>-84.86738628999997</v>
      </c>
      <c r="M15" s="417">
        <v>0</v>
      </c>
      <c r="N15" s="426">
        <v>-84.86738628999997</v>
      </c>
      <c r="O15" s="417">
        <v>0</v>
      </c>
      <c r="P15" s="417">
        <v>32621.062585938525</v>
      </c>
      <c r="Q15" s="417">
        <v>570.22273385331971</v>
      </c>
    </row>
    <row r="16" spans="1:18">
      <c r="A16" s="362" t="s">
        <v>196</v>
      </c>
      <c r="B16" s="362" t="s">
        <v>745</v>
      </c>
      <c r="C16" s="417">
        <v>29697.651186999999</v>
      </c>
      <c r="D16" s="417">
        <v>23878.607748999999</v>
      </c>
      <c r="E16" s="417">
        <v>5657.6825280000003</v>
      </c>
      <c r="F16" s="417">
        <v>713.46090400000003</v>
      </c>
      <c r="G16" s="417">
        <v>0</v>
      </c>
      <c r="H16" s="417">
        <v>713.46090400000003</v>
      </c>
      <c r="I16" s="426">
        <v>-204.48870156999999</v>
      </c>
      <c r="J16" s="426">
        <v>-78.126887999999994</v>
      </c>
      <c r="K16" s="426">
        <v>-126.36181357</v>
      </c>
      <c r="L16" s="426">
        <v>-82.967418719999984</v>
      </c>
      <c r="M16" s="417">
        <v>0</v>
      </c>
      <c r="N16" s="426">
        <v>-82.967418719999984</v>
      </c>
      <c r="O16" s="417">
        <v>0</v>
      </c>
      <c r="P16" s="417">
        <v>28300.293888319353</v>
      </c>
      <c r="Q16" s="417">
        <v>570.22273385331971</v>
      </c>
    </row>
    <row r="17" spans="1:17">
      <c r="A17" s="362" t="s">
        <v>189</v>
      </c>
      <c r="B17" s="362" t="s">
        <v>746</v>
      </c>
      <c r="C17" s="417">
        <v>92586.686680589963</v>
      </c>
      <c r="D17" s="417">
        <v>80825.670813589968</v>
      </c>
      <c r="E17" s="417">
        <v>7712.8773359999996</v>
      </c>
      <c r="F17" s="417">
        <v>373.63294300000001</v>
      </c>
      <c r="G17" s="417">
        <v>0</v>
      </c>
      <c r="H17" s="417">
        <v>367.27493399999997</v>
      </c>
      <c r="I17" s="426">
        <v>-54.894165000000001</v>
      </c>
      <c r="J17" s="426">
        <v>-21.462475999999999</v>
      </c>
      <c r="K17" s="426">
        <v>-33.431688999999999</v>
      </c>
      <c r="L17" s="426">
        <v>-33.743319999999997</v>
      </c>
      <c r="M17" s="417">
        <v>0</v>
      </c>
      <c r="N17" s="426">
        <v>-33.743319999999997</v>
      </c>
      <c r="O17" s="417">
        <v>0</v>
      </c>
      <c r="P17" s="417">
        <v>89670.948890481275</v>
      </c>
      <c r="Q17" s="417">
        <v>285.91758709476818</v>
      </c>
    </row>
    <row r="18" spans="1:17">
      <c r="A18" s="362" t="s">
        <v>190</v>
      </c>
      <c r="B18" s="362" t="s">
        <v>715</v>
      </c>
      <c r="C18" s="417">
        <v>24156.410971000001</v>
      </c>
      <c r="D18" s="417">
        <v>0</v>
      </c>
      <c r="E18" s="417">
        <v>0</v>
      </c>
      <c r="F18" s="417">
        <v>0</v>
      </c>
      <c r="G18" s="417">
        <v>0</v>
      </c>
      <c r="H18" s="417">
        <v>0</v>
      </c>
      <c r="I18" s="417">
        <v>0</v>
      </c>
      <c r="J18" s="417">
        <v>0</v>
      </c>
      <c r="K18" s="417">
        <v>0</v>
      </c>
      <c r="L18" s="417">
        <v>0</v>
      </c>
      <c r="M18" s="417">
        <v>0</v>
      </c>
      <c r="N18" s="417">
        <v>0</v>
      </c>
      <c r="O18" s="417">
        <v>0</v>
      </c>
      <c r="P18" s="417">
        <v>0</v>
      </c>
      <c r="Q18" s="417">
        <v>0</v>
      </c>
    </row>
    <row r="19" spans="1:17">
      <c r="A19" s="362" t="s">
        <v>716</v>
      </c>
      <c r="B19" s="362" t="s">
        <v>740</v>
      </c>
      <c r="C19" s="417">
        <v>0</v>
      </c>
      <c r="D19" s="417">
        <v>0</v>
      </c>
      <c r="E19" s="417">
        <v>0</v>
      </c>
      <c r="F19" s="417">
        <v>0</v>
      </c>
      <c r="G19" s="417">
        <v>0</v>
      </c>
      <c r="H19" s="417">
        <v>0</v>
      </c>
      <c r="I19" s="417">
        <v>0</v>
      </c>
      <c r="J19" s="417">
        <v>0</v>
      </c>
      <c r="K19" s="417">
        <v>0</v>
      </c>
      <c r="L19" s="417">
        <v>0</v>
      </c>
      <c r="M19" s="417">
        <v>0</v>
      </c>
      <c r="N19" s="417">
        <v>0</v>
      </c>
      <c r="O19" s="417">
        <v>0</v>
      </c>
      <c r="P19" s="417">
        <v>0</v>
      </c>
      <c r="Q19" s="417">
        <v>0</v>
      </c>
    </row>
    <row r="20" spans="1:17">
      <c r="A20" s="362" t="s">
        <v>717</v>
      </c>
      <c r="B20" s="362" t="s">
        <v>741</v>
      </c>
      <c r="C20" s="417">
        <v>1451.416516</v>
      </c>
      <c r="D20" s="417">
        <v>0</v>
      </c>
      <c r="E20" s="417">
        <v>0</v>
      </c>
      <c r="F20" s="417">
        <v>0</v>
      </c>
      <c r="G20" s="417">
        <v>0</v>
      </c>
      <c r="H20" s="417">
        <v>0</v>
      </c>
      <c r="I20" s="417">
        <v>0</v>
      </c>
      <c r="J20" s="417">
        <v>0</v>
      </c>
      <c r="K20" s="417">
        <v>0</v>
      </c>
      <c r="L20" s="417">
        <v>0</v>
      </c>
      <c r="M20" s="417">
        <v>0</v>
      </c>
      <c r="N20" s="417">
        <v>0</v>
      </c>
      <c r="O20" s="417">
        <v>0</v>
      </c>
      <c r="P20" s="417">
        <v>0</v>
      </c>
      <c r="Q20" s="417">
        <v>0</v>
      </c>
    </row>
    <row r="21" spans="1:17">
      <c r="A21" s="362" t="s">
        <v>718</v>
      </c>
      <c r="B21" s="362" t="s">
        <v>742</v>
      </c>
      <c r="C21" s="417">
        <v>22381.358316999998</v>
      </c>
      <c r="D21" s="417">
        <v>0</v>
      </c>
      <c r="E21" s="417">
        <v>0</v>
      </c>
      <c r="F21" s="417">
        <v>0</v>
      </c>
      <c r="G21" s="417">
        <v>0</v>
      </c>
      <c r="H21" s="417">
        <v>0</v>
      </c>
      <c r="I21" s="417">
        <v>0</v>
      </c>
      <c r="J21" s="417">
        <v>0</v>
      </c>
      <c r="K21" s="417">
        <v>0</v>
      </c>
      <c r="L21" s="417">
        <v>0</v>
      </c>
      <c r="M21" s="417">
        <v>0</v>
      </c>
      <c r="N21" s="417">
        <v>0</v>
      </c>
      <c r="O21" s="417">
        <v>0</v>
      </c>
      <c r="P21" s="417">
        <v>0</v>
      </c>
      <c r="Q21" s="417">
        <v>0</v>
      </c>
    </row>
    <row r="22" spans="1:17">
      <c r="A22" s="362" t="s">
        <v>719</v>
      </c>
      <c r="B22" s="362" t="s">
        <v>743</v>
      </c>
      <c r="C22" s="417">
        <v>323.63613800000002</v>
      </c>
      <c r="D22" s="417">
        <v>0</v>
      </c>
      <c r="E22" s="417">
        <v>0</v>
      </c>
      <c r="F22" s="417">
        <v>0</v>
      </c>
      <c r="G22" s="417">
        <v>0</v>
      </c>
      <c r="H22" s="417">
        <v>0</v>
      </c>
      <c r="I22" s="417">
        <v>0</v>
      </c>
      <c r="J22" s="417">
        <v>0</v>
      </c>
      <c r="K22" s="417">
        <v>0</v>
      </c>
      <c r="L22" s="417">
        <v>0</v>
      </c>
      <c r="M22" s="417">
        <v>0</v>
      </c>
      <c r="N22" s="417">
        <v>0</v>
      </c>
      <c r="O22" s="417">
        <v>0</v>
      </c>
      <c r="P22" s="417">
        <v>0</v>
      </c>
      <c r="Q22" s="417">
        <v>0</v>
      </c>
    </row>
    <row r="23" spans="1:17">
      <c r="A23" s="362" t="s">
        <v>720</v>
      </c>
      <c r="B23" s="362" t="s">
        <v>744</v>
      </c>
      <c r="C23" s="417">
        <v>0</v>
      </c>
      <c r="D23" s="417">
        <v>0</v>
      </c>
      <c r="E23" s="417">
        <v>0</v>
      </c>
      <c r="F23" s="417">
        <v>0</v>
      </c>
      <c r="G23" s="417">
        <v>0</v>
      </c>
      <c r="H23" s="417">
        <v>0</v>
      </c>
      <c r="I23" s="417">
        <v>0</v>
      </c>
      <c r="J23" s="417">
        <v>0</v>
      </c>
      <c r="K23" s="417">
        <v>0</v>
      </c>
      <c r="L23" s="417">
        <v>0</v>
      </c>
      <c r="M23" s="417">
        <v>0</v>
      </c>
      <c r="N23" s="417">
        <v>0</v>
      </c>
      <c r="O23" s="417">
        <v>0</v>
      </c>
      <c r="P23" s="417">
        <v>0</v>
      </c>
      <c r="Q23" s="417">
        <v>0</v>
      </c>
    </row>
    <row r="24" spans="1:17">
      <c r="A24" s="362" t="s">
        <v>721</v>
      </c>
      <c r="B24" s="362" t="s">
        <v>597</v>
      </c>
      <c r="C24" s="107">
        <v>19395.720504000001</v>
      </c>
      <c r="D24" s="107">
        <v>15764.355363999999</v>
      </c>
      <c r="E24" s="107">
        <v>1826.7161490000001</v>
      </c>
      <c r="F24" s="107">
        <v>38.511096999999999</v>
      </c>
      <c r="G24" s="353">
        <v>0</v>
      </c>
      <c r="H24" s="107">
        <v>38.015096999999997</v>
      </c>
      <c r="I24" s="107">
        <v>39.439711000000003</v>
      </c>
      <c r="J24" s="107">
        <v>16.765893999999999</v>
      </c>
      <c r="K24" s="107">
        <v>22.673817</v>
      </c>
      <c r="L24" s="107">
        <v>3.5574970000000001</v>
      </c>
      <c r="M24" s="417">
        <v>3.5574970000000001</v>
      </c>
      <c r="N24" s="417">
        <v>0</v>
      </c>
      <c r="O24" s="354"/>
      <c r="P24" s="107">
        <v>59.198822</v>
      </c>
      <c r="Q24" s="353">
        <v>0</v>
      </c>
    </row>
    <row r="25" spans="1:17">
      <c r="A25" s="362" t="s">
        <v>722</v>
      </c>
      <c r="B25" s="362" t="s">
        <v>740</v>
      </c>
      <c r="C25" s="353">
        <v>0</v>
      </c>
      <c r="D25" s="353">
        <v>0</v>
      </c>
      <c r="E25" s="353">
        <v>0</v>
      </c>
      <c r="F25" s="353">
        <v>0</v>
      </c>
      <c r="G25" s="353">
        <v>0</v>
      </c>
      <c r="H25" s="353">
        <v>0</v>
      </c>
      <c r="I25" s="353">
        <v>0</v>
      </c>
      <c r="J25" s="353">
        <v>0</v>
      </c>
      <c r="K25" s="353">
        <v>0</v>
      </c>
      <c r="L25" s="353">
        <v>0</v>
      </c>
      <c r="M25" s="353">
        <v>0</v>
      </c>
      <c r="N25" s="353">
        <v>0</v>
      </c>
      <c r="O25" s="354"/>
      <c r="P25" s="353">
        <v>0</v>
      </c>
      <c r="Q25" s="353">
        <v>0</v>
      </c>
    </row>
    <row r="26" spans="1:17">
      <c r="A26" s="362" t="s">
        <v>723</v>
      </c>
      <c r="B26" s="362" t="s">
        <v>741</v>
      </c>
      <c r="C26" s="417">
        <v>600.34790299999997</v>
      </c>
      <c r="D26" s="417">
        <v>591.84790299999997</v>
      </c>
      <c r="E26" s="417">
        <v>0</v>
      </c>
      <c r="F26" s="417">
        <v>0</v>
      </c>
      <c r="G26" s="417">
        <v>0</v>
      </c>
      <c r="H26" s="417">
        <v>0</v>
      </c>
      <c r="I26" s="417">
        <v>0</v>
      </c>
      <c r="J26" s="417">
        <v>0</v>
      </c>
      <c r="K26" s="417">
        <v>0</v>
      </c>
      <c r="L26" s="417">
        <v>0</v>
      </c>
      <c r="M26" s="417">
        <v>0</v>
      </c>
      <c r="N26" s="417">
        <v>0</v>
      </c>
      <c r="O26" s="354"/>
      <c r="P26" s="353">
        <v>0</v>
      </c>
      <c r="Q26" s="353">
        <v>0</v>
      </c>
    </row>
    <row r="27" spans="1:17">
      <c r="A27" s="362" t="s">
        <v>724</v>
      </c>
      <c r="B27" s="362" t="s">
        <v>742</v>
      </c>
      <c r="C27" s="417">
        <v>10.412319999999999</v>
      </c>
      <c r="D27" s="417">
        <v>10.412319999999999</v>
      </c>
      <c r="E27" s="417">
        <v>0</v>
      </c>
      <c r="F27" s="417">
        <v>0</v>
      </c>
      <c r="G27" s="417">
        <v>0</v>
      </c>
      <c r="H27" s="417">
        <v>0</v>
      </c>
      <c r="I27" s="417">
        <v>0</v>
      </c>
      <c r="J27" s="417">
        <v>0</v>
      </c>
      <c r="K27" s="417">
        <v>0</v>
      </c>
      <c r="L27" s="417">
        <v>0</v>
      </c>
      <c r="M27" s="417">
        <v>0</v>
      </c>
      <c r="N27" s="417">
        <v>0</v>
      </c>
      <c r="O27" s="354"/>
      <c r="P27" s="353">
        <v>0</v>
      </c>
      <c r="Q27" s="353">
        <v>0</v>
      </c>
    </row>
    <row r="28" spans="1:17">
      <c r="A28" s="362" t="s">
        <v>725</v>
      </c>
      <c r="B28" s="362" t="s">
        <v>743</v>
      </c>
      <c r="C28" s="417">
        <v>2.7674660000000002</v>
      </c>
      <c r="D28" s="417">
        <v>2.7674660000000002</v>
      </c>
      <c r="E28" s="417">
        <v>0</v>
      </c>
      <c r="F28" s="417">
        <v>0</v>
      </c>
      <c r="G28" s="417">
        <v>0</v>
      </c>
      <c r="H28" s="417">
        <v>0</v>
      </c>
      <c r="I28" s="417">
        <v>3.8909999999999999E-3</v>
      </c>
      <c r="J28" s="417">
        <v>3.8909999999999999E-3</v>
      </c>
      <c r="K28" s="417">
        <v>0</v>
      </c>
      <c r="L28" s="417">
        <v>0</v>
      </c>
      <c r="M28" s="417">
        <v>0</v>
      </c>
      <c r="N28" s="417">
        <v>0</v>
      </c>
      <c r="O28" s="354"/>
      <c r="P28" s="353">
        <v>0</v>
      </c>
      <c r="Q28" s="353">
        <v>0</v>
      </c>
    </row>
    <row r="29" spans="1:17">
      <c r="A29" s="362" t="s">
        <v>726</v>
      </c>
      <c r="B29" s="362" t="s">
        <v>744</v>
      </c>
      <c r="C29" s="417">
        <v>7792.4964419999997</v>
      </c>
      <c r="D29" s="417">
        <v>5002.3005819999998</v>
      </c>
      <c r="E29" s="417">
        <v>1598.0062290000001</v>
      </c>
      <c r="F29" s="417">
        <v>36.992455</v>
      </c>
      <c r="G29" s="417">
        <v>0</v>
      </c>
      <c r="H29" s="417">
        <v>36.496454999999997</v>
      </c>
      <c r="I29" s="417">
        <v>36.219900000000003</v>
      </c>
      <c r="J29" s="417">
        <v>14.478680000000001</v>
      </c>
      <c r="K29" s="417">
        <v>21.741219999999998</v>
      </c>
      <c r="L29" s="417">
        <v>3.228418</v>
      </c>
      <c r="M29" s="417">
        <v>0</v>
      </c>
      <c r="N29" s="417">
        <v>3.228418</v>
      </c>
      <c r="O29" s="354"/>
      <c r="P29" s="426">
        <v>58.884041000000003</v>
      </c>
      <c r="Q29" s="353">
        <v>0</v>
      </c>
    </row>
    <row r="30" spans="1:17">
      <c r="A30" s="362" t="s">
        <v>727</v>
      </c>
      <c r="B30" s="362" t="s">
        <v>746</v>
      </c>
      <c r="C30" s="417">
        <v>10989.696373000001</v>
      </c>
      <c r="D30" s="417">
        <v>10157.027093000001</v>
      </c>
      <c r="E30" s="417">
        <v>228.70992000000001</v>
      </c>
      <c r="F30" s="417">
        <v>1.518642</v>
      </c>
      <c r="G30" s="417">
        <v>0</v>
      </c>
      <c r="H30" s="417">
        <v>1.518642</v>
      </c>
      <c r="I30" s="417">
        <v>3.2159209999999998</v>
      </c>
      <c r="J30" s="417">
        <v>2.2833230000000002</v>
      </c>
      <c r="K30" s="417">
        <v>0.93259700000000001</v>
      </c>
      <c r="L30" s="417">
        <v>0.32907900000000001</v>
      </c>
      <c r="M30" s="417">
        <v>0</v>
      </c>
      <c r="N30" s="417">
        <v>0.32907900000000001</v>
      </c>
      <c r="O30" s="354"/>
      <c r="P30" s="426">
        <v>0.31478099999999998</v>
      </c>
      <c r="Q30" s="353">
        <v>0</v>
      </c>
    </row>
    <row r="31" spans="1:17">
      <c r="A31" s="373" t="s">
        <v>728</v>
      </c>
      <c r="B31" s="373" t="s">
        <v>145</v>
      </c>
      <c r="C31" s="160">
        <f>C9+C10+C18+C24</f>
        <v>171546.13522408996</v>
      </c>
      <c r="D31" s="160">
        <f t="shared" ref="D31:H31" si="0">D9+D10+D18+D24</f>
        <v>124731.00162308996</v>
      </c>
      <c r="E31" s="160">
        <f t="shared" si="0"/>
        <v>16636.518257</v>
      </c>
      <c r="F31" s="160">
        <f t="shared" si="0"/>
        <v>1136.2714090000002</v>
      </c>
      <c r="G31" s="372">
        <f t="shared" si="0"/>
        <v>0</v>
      </c>
      <c r="H31" s="160">
        <f t="shared" si="0"/>
        <v>1129.4174</v>
      </c>
      <c r="I31" s="160">
        <f>I10+I18+I24</f>
        <v>-266.08473481999994</v>
      </c>
      <c r="J31" s="160">
        <f t="shared" ref="J31:N31" si="1">J10+J18+J24</f>
        <v>-90.089490429999941</v>
      </c>
      <c r="K31" s="160">
        <f t="shared" si="1"/>
        <v>-175.99524438999998</v>
      </c>
      <c r="L31" s="160">
        <f t="shared" si="1"/>
        <v>-117.04481728999998</v>
      </c>
      <c r="M31" s="160">
        <f t="shared" si="1"/>
        <v>3.5574970000000001</v>
      </c>
      <c r="N31" s="160">
        <f t="shared" si="1"/>
        <v>-120.60231428999998</v>
      </c>
      <c r="O31" s="160">
        <f>0</f>
        <v>0</v>
      </c>
      <c r="P31" s="160">
        <f>P9+P10+P18+P24</f>
        <v>122474.21978080847</v>
      </c>
      <c r="Q31" s="160">
        <f>Q9+Q10+Q18+Q24</f>
        <v>862.2944321915212</v>
      </c>
    </row>
  </sheetData>
  <mergeCells count="11">
    <mergeCell ref="Q7:Q8"/>
    <mergeCell ref="O6:O8"/>
    <mergeCell ref="P6:Q6"/>
    <mergeCell ref="P7:P8"/>
    <mergeCell ref="A5:B8"/>
    <mergeCell ref="C6:H6"/>
    <mergeCell ref="I6:N6"/>
    <mergeCell ref="C7:E7"/>
    <mergeCell ref="F7:H7"/>
    <mergeCell ref="I7:K7"/>
    <mergeCell ref="L7:N7"/>
  </mergeCells>
  <pageMargins left="0.7" right="0.7" top="0.75" bottom="0.75" header="0.3" footer="0.3"/>
  <pageSetup paperSize="9"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A6C73B-F8DC-42F0-B4DE-F7C5CDD89EB2}">
  <dimension ref="A1:F11"/>
  <sheetViews>
    <sheetView showGridLines="0" workbookViewId="0"/>
  </sheetViews>
  <sheetFormatPr baseColWidth="10" defaultColWidth="11.44140625" defaultRowHeight="14.4"/>
  <cols>
    <col min="2" max="2" width="46.33203125" customWidth="1"/>
    <col min="3" max="3" width="26" customWidth="1"/>
  </cols>
  <sheetData>
    <row r="1" spans="1:6" ht="25.8">
      <c r="A1" s="186" t="s">
        <v>755</v>
      </c>
    </row>
    <row r="3" spans="1:6" ht="15.6">
      <c r="A3" s="271"/>
      <c r="B3" s="272"/>
      <c r="C3" s="272"/>
    </row>
    <row r="4" spans="1:6" ht="15.6" customHeight="1">
      <c r="A4" s="628"/>
      <c r="B4" s="629"/>
      <c r="C4" s="148" t="s">
        <v>116</v>
      </c>
    </row>
    <row r="5" spans="1:6" ht="15.6" customHeight="1">
      <c r="A5" s="630"/>
      <c r="B5" s="631"/>
      <c r="C5" s="148" t="s">
        <v>748</v>
      </c>
    </row>
    <row r="6" spans="1:6">
      <c r="A6" s="359" t="s">
        <v>143</v>
      </c>
      <c r="B6" s="295" t="s">
        <v>749</v>
      </c>
      <c r="C6" s="107">
        <v>618.52000499999997</v>
      </c>
      <c r="E6" s="428"/>
      <c r="F6" s="428"/>
    </row>
    <row r="7" spans="1:6">
      <c r="A7" s="360" t="s">
        <v>708</v>
      </c>
      <c r="B7" s="361" t="s">
        <v>750</v>
      </c>
      <c r="C7" s="107">
        <v>1109.779423</v>
      </c>
    </row>
    <row r="8" spans="1:6">
      <c r="A8" s="360" t="s">
        <v>185</v>
      </c>
      <c r="B8" s="361" t="s">
        <v>751</v>
      </c>
      <c r="C8" s="107">
        <v>-682.48949200000004</v>
      </c>
    </row>
    <row r="9" spans="1:6">
      <c r="A9" s="360" t="s">
        <v>186</v>
      </c>
      <c r="B9" s="26" t="s">
        <v>752</v>
      </c>
      <c r="C9" s="107">
        <v>-9.1135999999999995E-2</v>
      </c>
    </row>
    <row r="10" spans="1:6">
      <c r="A10" s="360" t="s">
        <v>187</v>
      </c>
      <c r="B10" s="26" t="s">
        <v>753</v>
      </c>
      <c r="C10" s="107">
        <v>-682.39835600000004</v>
      </c>
      <c r="F10" s="98"/>
    </row>
    <row r="11" spans="1:6">
      <c r="A11" s="359" t="s">
        <v>188</v>
      </c>
      <c r="B11" s="295" t="s">
        <v>754</v>
      </c>
      <c r="C11" s="107">
        <v>1097.7603120000001</v>
      </c>
      <c r="D11" s="411"/>
    </row>
  </sheetData>
  <mergeCells count="1">
    <mergeCell ref="A4:B5"/>
  </mergeCell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BD5475-9D48-4E25-8D11-7BBEF16360E2}">
  <dimension ref="A1:O19"/>
  <sheetViews>
    <sheetView showGridLines="0" workbookViewId="0"/>
  </sheetViews>
  <sheetFormatPr baseColWidth="10" defaultColWidth="11.44140625" defaultRowHeight="14.4"/>
  <cols>
    <col min="3" max="3" width="36.44140625" customWidth="1"/>
    <col min="9" max="10" width="24.5546875" customWidth="1"/>
  </cols>
  <sheetData>
    <row r="1" spans="1:15" ht="25.8">
      <c r="A1" s="186" t="s">
        <v>765</v>
      </c>
      <c r="B1" s="186"/>
      <c r="C1" s="186"/>
      <c r="D1" s="186"/>
      <c r="E1" s="186"/>
      <c r="F1" s="186"/>
      <c r="G1" s="186"/>
      <c r="H1" s="186"/>
    </row>
    <row r="3" spans="1:15" ht="15.6">
      <c r="I3" s="273"/>
      <c r="J3" s="273"/>
      <c r="K3" s="632"/>
      <c r="L3" s="632"/>
      <c r="M3" s="632"/>
      <c r="N3" s="632"/>
      <c r="O3" s="632"/>
    </row>
    <row r="4" spans="1:15" ht="15.6">
      <c r="A4" s="273"/>
      <c r="B4" s="632"/>
      <c r="C4" s="632"/>
      <c r="D4" s="273"/>
      <c r="E4" s="273"/>
      <c r="F4" s="632"/>
      <c r="G4" s="632"/>
      <c r="H4" s="273"/>
      <c r="I4" s="273"/>
      <c r="J4" s="273"/>
      <c r="K4" s="632"/>
      <c r="L4" s="632"/>
      <c r="M4" s="632"/>
      <c r="N4" s="632"/>
      <c r="O4" s="632"/>
    </row>
    <row r="5" spans="1:15" ht="16.2" customHeight="1">
      <c r="A5" s="634"/>
      <c r="B5" s="635"/>
      <c r="C5" s="636"/>
      <c r="D5" s="374" t="s">
        <v>116</v>
      </c>
      <c r="E5" s="374" t="s">
        <v>117</v>
      </c>
      <c r="F5" s="633" t="s">
        <v>118</v>
      </c>
      <c r="G5" s="633"/>
      <c r="H5" s="374" t="s">
        <v>119</v>
      </c>
      <c r="I5" s="374" t="s">
        <v>120</v>
      </c>
      <c r="J5" s="374" t="s">
        <v>121</v>
      </c>
      <c r="K5" s="633" t="s">
        <v>111</v>
      </c>
      <c r="L5" s="633"/>
      <c r="M5" s="633" t="s">
        <v>122</v>
      </c>
      <c r="N5" s="633"/>
      <c r="O5" s="633"/>
    </row>
    <row r="6" spans="1:15" ht="24" customHeight="1">
      <c r="A6" s="637"/>
      <c r="B6" s="638"/>
      <c r="C6" s="639"/>
      <c r="D6" s="640" t="s">
        <v>756</v>
      </c>
      <c r="E6" s="640"/>
      <c r="F6" s="640"/>
      <c r="G6" s="640"/>
      <c r="H6" s="640"/>
      <c r="I6" s="641" t="s">
        <v>730</v>
      </c>
      <c r="J6" s="641"/>
      <c r="K6" s="642" t="s">
        <v>757</v>
      </c>
      <c r="L6" s="643"/>
      <c r="M6" s="643"/>
      <c r="N6" s="643"/>
      <c r="O6" s="644"/>
    </row>
    <row r="7" spans="1:15" ht="16.2" customHeight="1">
      <c r="A7" s="637"/>
      <c r="B7" s="638"/>
      <c r="C7" s="639"/>
      <c r="D7" s="641" t="s">
        <v>758</v>
      </c>
      <c r="E7" s="646" t="s">
        <v>759</v>
      </c>
      <c r="F7" s="647"/>
      <c r="G7" s="647"/>
      <c r="H7" s="647"/>
      <c r="I7" s="641" t="s">
        <v>760</v>
      </c>
      <c r="J7" s="641" t="s">
        <v>761</v>
      </c>
      <c r="K7" s="648"/>
      <c r="L7" s="649"/>
      <c r="M7" s="641" t="s">
        <v>762</v>
      </c>
      <c r="N7" s="641"/>
      <c r="O7" s="641"/>
    </row>
    <row r="8" spans="1:15" ht="24">
      <c r="A8" s="637"/>
      <c r="B8" s="638"/>
      <c r="C8" s="639"/>
      <c r="D8" s="645"/>
      <c r="E8" s="375"/>
      <c r="F8" s="645" t="s">
        <v>704</v>
      </c>
      <c r="G8" s="645"/>
      <c r="H8" s="376" t="s">
        <v>763</v>
      </c>
      <c r="I8" s="645"/>
      <c r="J8" s="645"/>
      <c r="K8" s="648"/>
      <c r="L8" s="648"/>
      <c r="M8" s="645"/>
      <c r="N8" s="645"/>
      <c r="O8" s="645"/>
    </row>
    <row r="9" spans="1:15">
      <c r="A9" s="371" t="s">
        <v>705</v>
      </c>
      <c r="B9" s="650" t="s">
        <v>706</v>
      </c>
      <c r="C9" s="650"/>
      <c r="D9" s="353">
        <v>0</v>
      </c>
      <c r="E9" s="353">
        <v>0</v>
      </c>
      <c r="F9" s="651">
        <v>0</v>
      </c>
      <c r="G9" s="652"/>
      <c r="H9" s="353">
        <v>0</v>
      </c>
      <c r="I9" s="353">
        <v>0</v>
      </c>
      <c r="J9" s="353">
        <v>0</v>
      </c>
      <c r="K9" s="651">
        <v>0</v>
      </c>
      <c r="L9" s="652"/>
      <c r="M9" s="651">
        <v>0</v>
      </c>
      <c r="N9" s="653"/>
      <c r="O9" s="652"/>
    </row>
    <row r="10" spans="1:15">
      <c r="A10" s="371" t="s">
        <v>143</v>
      </c>
      <c r="B10" s="650" t="s">
        <v>707</v>
      </c>
      <c r="C10" s="650"/>
      <c r="D10" s="107">
        <v>2300.0252249999999</v>
      </c>
      <c r="E10" s="107">
        <v>536.08800900000006</v>
      </c>
      <c r="F10" s="651">
        <v>0</v>
      </c>
      <c r="G10" s="652"/>
      <c r="H10" s="427">
        <v>366.14091300000001</v>
      </c>
      <c r="I10" s="352">
        <v>-45.762104000000001</v>
      </c>
      <c r="J10" s="107">
        <v>-43.811765000000001</v>
      </c>
      <c r="K10" s="654">
        <v>2651.6853390000001</v>
      </c>
      <c r="L10" s="655"/>
      <c r="M10" s="654">
        <v>502.48962899999998</v>
      </c>
      <c r="N10" s="656"/>
      <c r="O10" s="655"/>
    </row>
    <row r="11" spans="1:15">
      <c r="A11" s="371" t="s">
        <v>708</v>
      </c>
      <c r="B11" s="650" t="s">
        <v>709</v>
      </c>
      <c r="C11" s="650"/>
      <c r="D11" s="353">
        <v>0</v>
      </c>
      <c r="E11" s="353">
        <v>0</v>
      </c>
      <c r="F11" s="651">
        <v>0</v>
      </c>
      <c r="G11" s="652"/>
      <c r="H11" s="353">
        <v>0</v>
      </c>
      <c r="I11" s="353">
        <v>0</v>
      </c>
      <c r="J11" s="353">
        <v>0</v>
      </c>
      <c r="K11" s="651">
        <v>0</v>
      </c>
      <c r="L11" s="652"/>
      <c r="M11" s="651">
        <v>0</v>
      </c>
      <c r="N11" s="653"/>
      <c r="O11" s="652"/>
    </row>
    <row r="12" spans="1:15">
      <c r="A12" s="371" t="s">
        <v>185</v>
      </c>
      <c r="B12" s="650" t="s">
        <v>710</v>
      </c>
      <c r="C12" s="650"/>
      <c r="D12" s="429">
        <v>0</v>
      </c>
      <c r="E12" s="429">
        <v>0</v>
      </c>
      <c r="F12" s="651">
        <v>0</v>
      </c>
      <c r="G12" s="652"/>
      <c r="H12" s="429">
        <v>0</v>
      </c>
      <c r="I12" s="429">
        <v>0</v>
      </c>
      <c r="J12" s="429">
        <v>0</v>
      </c>
      <c r="K12" s="651">
        <v>0</v>
      </c>
      <c r="L12" s="652"/>
      <c r="M12" s="651">
        <v>0</v>
      </c>
      <c r="N12" s="653"/>
      <c r="O12" s="652"/>
    </row>
    <row r="13" spans="1:15">
      <c r="A13" s="371" t="s">
        <v>186</v>
      </c>
      <c r="B13" s="650" t="s">
        <v>711</v>
      </c>
      <c r="C13" s="650"/>
      <c r="D13" s="429">
        <v>0</v>
      </c>
      <c r="E13" s="429">
        <v>0</v>
      </c>
      <c r="F13" s="651">
        <v>0</v>
      </c>
      <c r="G13" s="652"/>
      <c r="H13" s="429">
        <v>0</v>
      </c>
      <c r="I13" s="429">
        <v>0</v>
      </c>
      <c r="J13" s="429">
        <v>0</v>
      </c>
      <c r="K13" s="651">
        <v>0</v>
      </c>
      <c r="L13" s="652"/>
      <c r="M13" s="651">
        <v>0</v>
      </c>
      <c r="N13" s="653"/>
      <c r="O13" s="652"/>
    </row>
    <row r="14" spans="1:15">
      <c r="A14" s="371" t="s">
        <v>187</v>
      </c>
      <c r="B14" s="650" t="s">
        <v>712</v>
      </c>
      <c r="C14" s="650"/>
      <c r="D14" s="429">
        <v>0</v>
      </c>
      <c r="E14" s="429">
        <v>0</v>
      </c>
      <c r="F14" s="651">
        <v>0</v>
      </c>
      <c r="G14" s="652"/>
      <c r="H14" s="429">
        <v>0</v>
      </c>
      <c r="I14" s="429">
        <v>0</v>
      </c>
      <c r="J14" s="429">
        <v>0</v>
      </c>
      <c r="K14" s="651">
        <v>0</v>
      </c>
      <c r="L14" s="652"/>
      <c r="M14" s="651">
        <v>0</v>
      </c>
      <c r="N14" s="653"/>
      <c r="O14" s="652"/>
    </row>
    <row r="15" spans="1:15">
      <c r="A15" s="371" t="s">
        <v>188</v>
      </c>
      <c r="B15" s="650" t="s">
        <v>713</v>
      </c>
      <c r="C15" s="650"/>
      <c r="D15" s="430">
        <v>1348.247981</v>
      </c>
      <c r="E15" s="430">
        <v>463.54839800000002</v>
      </c>
      <c r="F15" s="651">
        <v>0</v>
      </c>
      <c r="G15" s="652"/>
      <c r="H15" s="430">
        <v>366.14091300000001</v>
      </c>
      <c r="I15" s="352">
        <v>-37.096161000000002</v>
      </c>
      <c r="J15" s="430">
        <v>-38.739303</v>
      </c>
      <c r="K15" s="654">
        <v>1668.3995649999999</v>
      </c>
      <c r="L15" s="655"/>
      <c r="M15" s="654">
        <v>441.79440799999998</v>
      </c>
      <c r="N15" s="656"/>
      <c r="O15" s="655"/>
    </row>
    <row r="16" spans="1:15" ht="14.4" customHeight="1">
      <c r="A16" s="371" t="s">
        <v>196</v>
      </c>
      <c r="B16" s="650" t="s">
        <v>714</v>
      </c>
      <c r="C16" s="650"/>
      <c r="D16" s="430">
        <v>951.777244</v>
      </c>
      <c r="E16" s="430">
        <v>72.539610999999994</v>
      </c>
      <c r="F16" s="651">
        <v>0</v>
      </c>
      <c r="G16" s="652"/>
      <c r="H16" s="429">
        <v>0</v>
      </c>
      <c r="I16" s="352">
        <v>-8.6659430000000004</v>
      </c>
      <c r="J16" s="430">
        <v>-5.0724619999999998</v>
      </c>
      <c r="K16" s="654">
        <v>983.28577399999995</v>
      </c>
      <c r="L16" s="655"/>
      <c r="M16" s="654">
        <v>60.695220999999997</v>
      </c>
      <c r="N16" s="656"/>
      <c r="O16" s="655"/>
    </row>
    <row r="17" spans="1:15">
      <c r="A17" s="371" t="s">
        <v>189</v>
      </c>
      <c r="B17" s="650" t="s">
        <v>715</v>
      </c>
      <c r="C17" s="650"/>
      <c r="D17" s="429">
        <v>0</v>
      </c>
      <c r="E17" s="429">
        <v>0</v>
      </c>
      <c r="F17" s="651">
        <v>0</v>
      </c>
      <c r="G17" s="652"/>
      <c r="H17" s="429">
        <v>0</v>
      </c>
      <c r="I17" s="429">
        <v>0</v>
      </c>
      <c r="J17" s="429">
        <v>0</v>
      </c>
      <c r="K17" s="651">
        <v>0</v>
      </c>
      <c r="L17" s="652"/>
      <c r="M17" s="651">
        <v>0</v>
      </c>
      <c r="N17" s="653"/>
      <c r="O17" s="652"/>
    </row>
    <row r="18" spans="1:15" ht="24" customHeight="1">
      <c r="A18" s="371" t="s">
        <v>190</v>
      </c>
      <c r="B18" s="650" t="s">
        <v>764</v>
      </c>
      <c r="C18" s="650"/>
      <c r="D18" s="430">
        <v>132.24185399999999</v>
      </c>
      <c r="E18" s="430">
        <v>6.2705970000000004</v>
      </c>
      <c r="F18" s="663">
        <v>6.2705970000000004</v>
      </c>
      <c r="G18" s="664"/>
      <c r="H18" s="430">
        <v>5.0956720000000004</v>
      </c>
      <c r="I18" s="429">
        <v>0</v>
      </c>
      <c r="J18" s="429">
        <v>0</v>
      </c>
      <c r="K18" s="651">
        <v>0</v>
      </c>
      <c r="L18" s="652"/>
      <c r="M18" s="651">
        <v>0</v>
      </c>
      <c r="N18" s="653"/>
      <c r="O18" s="652"/>
    </row>
    <row r="19" spans="1:15" ht="14.4" customHeight="1">
      <c r="A19" s="377">
        <v>100</v>
      </c>
      <c r="B19" s="661" t="s">
        <v>145</v>
      </c>
      <c r="C19" s="661"/>
      <c r="D19" s="431">
        <f>D9+D10+D17+D18</f>
        <v>2432.2670789999997</v>
      </c>
      <c r="E19" s="431">
        <f>E9+E10+E17+E18</f>
        <v>542.35860600000001</v>
      </c>
      <c r="F19" s="657">
        <f>F9+F10+F17+F18</f>
        <v>6.2705970000000004</v>
      </c>
      <c r="G19" s="658"/>
      <c r="H19" s="431">
        <f>H9+H10+H17+H18</f>
        <v>371.23658499999999</v>
      </c>
      <c r="I19" s="358">
        <f>I9+I10+I17-I18</f>
        <v>-45.762104000000001</v>
      </c>
      <c r="J19" s="431">
        <f>J9+J10+J17-J18</f>
        <v>-43.811765000000001</v>
      </c>
      <c r="K19" s="659">
        <f>K9+K10+K17+K18</f>
        <v>2651.6853390000001</v>
      </c>
      <c r="L19" s="660"/>
      <c r="M19" s="659">
        <f>M9+M10+M17+M18</f>
        <v>502.48962899999998</v>
      </c>
      <c r="N19" s="662"/>
      <c r="O19" s="660"/>
    </row>
  </sheetData>
  <mergeCells count="65">
    <mergeCell ref="F19:G19"/>
    <mergeCell ref="K19:L19"/>
    <mergeCell ref="B19:C19"/>
    <mergeCell ref="M19:O19"/>
    <mergeCell ref="B17:C17"/>
    <mergeCell ref="F17:G17"/>
    <mergeCell ref="K17:L17"/>
    <mergeCell ref="M17:O17"/>
    <mergeCell ref="B18:C18"/>
    <mergeCell ref="F18:G18"/>
    <mergeCell ref="K18:L18"/>
    <mergeCell ref="M18:O18"/>
    <mergeCell ref="B15:C15"/>
    <mergeCell ref="F15:G15"/>
    <mergeCell ref="K15:L15"/>
    <mergeCell ref="M15:O15"/>
    <mergeCell ref="B16:C16"/>
    <mergeCell ref="F16:G16"/>
    <mergeCell ref="K16:L16"/>
    <mergeCell ref="M16:O16"/>
    <mergeCell ref="B13:C13"/>
    <mergeCell ref="F13:G13"/>
    <mergeCell ref="K13:L13"/>
    <mergeCell ref="M13:O13"/>
    <mergeCell ref="B14:C14"/>
    <mergeCell ref="F14:G14"/>
    <mergeCell ref="K14:L14"/>
    <mergeCell ref="M14:O14"/>
    <mergeCell ref="B11:C11"/>
    <mergeCell ref="F11:G11"/>
    <mergeCell ref="K11:L11"/>
    <mergeCell ref="M11:O11"/>
    <mergeCell ref="B12:C12"/>
    <mergeCell ref="F12:G12"/>
    <mergeCell ref="K12:L12"/>
    <mergeCell ref="M12:O12"/>
    <mergeCell ref="B9:C9"/>
    <mergeCell ref="F9:G9"/>
    <mergeCell ref="K9:L9"/>
    <mergeCell ref="M9:O9"/>
    <mergeCell ref="B10:C10"/>
    <mergeCell ref="F10:G10"/>
    <mergeCell ref="K10:L10"/>
    <mergeCell ref="M10:O10"/>
    <mergeCell ref="F5:G5"/>
    <mergeCell ref="K5:L5"/>
    <mergeCell ref="M5:O5"/>
    <mergeCell ref="A5:C8"/>
    <mergeCell ref="D6:H6"/>
    <mergeCell ref="I6:J6"/>
    <mergeCell ref="K6:O6"/>
    <mergeCell ref="D7:D8"/>
    <mergeCell ref="E7:H7"/>
    <mergeCell ref="I7:I8"/>
    <mergeCell ref="J7:J8"/>
    <mergeCell ref="K7:L7"/>
    <mergeCell ref="M7:O8"/>
    <mergeCell ref="F8:G8"/>
    <mergeCell ref="K8:L8"/>
    <mergeCell ref="K3:L3"/>
    <mergeCell ref="M3:O3"/>
    <mergeCell ref="B4:C4"/>
    <mergeCell ref="F4:G4"/>
    <mergeCell ref="K4:L4"/>
    <mergeCell ref="M4:O4"/>
  </mergeCell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65231C-204D-450A-AC79-375B04ED8777}">
  <dimension ref="A1:O30"/>
  <sheetViews>
    <sheetView showGridLines="0" zoomScaleNormal="100" workbookViewId="0"/>
  </sheetViews>
  <sheetFormatPr baseColWidth="10" defaultColWidth="11.44140625" defaultRowHeight="14.4"/>
  <cols>
    <col min="1" max="1" width="8.88671875" customWidth="1"/>
    <col min="3" max="3" width="42.44140625" customWidth="1"/>
    <col min="4" max="4" width="13" customWidth="1"/>
    <col min="5" max="5" width="31.44140625" customWidth="1"/>
    <col min="6" max="6" width="27.6640625" customWidth="1"/>
    <col min="7" max="7" width="18.6640625" customWidth="1"/>
    <col min="8" max="8" width="28.5546875" customWidth="1"/>
    <col min="9" max="9" width="27.5546875" customWidth="1"/>
    <col min="10" max="10" width="26.109375" customWidth="1"/>
    <col min="11" max="13" width="25" customWidth="1"/>
    <col min="14" max="14" width="20.5546875" customWidth="1"/>
    <col min="15" max="15" width="21.33203125" customWidth="1"/>
  </cols>
  <sheetData>
    <row r="1" spans="1:15" ht="25.8">
      <c r="A1" s="186" t="s">
        <v>747</v>
      </c>
      <c r="B1" s="186"/>
      <c r="C1" s="186"/>
      <c r="D1" s="186"/>
      <c r="E1" s="186"/>
      <c r="F1" s="186"/>
      <c r="G1" s="186"/>
      <c r="H1" s="186"/>
      <c r="I1" s="186"/>
      <c r="J1" s="186"/>
      <c r="K1" s="186"/>
      <c r="L1" s="186"/>
      <c r="M1" s="186"/>
      <c r="N1" s="186"/>
      <c r="O1" s="186"/>
    </row>
    <row r="4" spans="1:15" ht="16.2" customHeight="1">
      <c r="A4" s="668"/>
      <c r="B4" s="668"/>
      <c r="C4" s="668"/>
      <c r="D4" s="350" t="s">
        <v>116</v>
      </c>
      <c r="E4" s="350" t="s">
        <v>117</v>
      </c>
      <c r="F4" s="350" t="s">
        <v>118</v>
      </c>
      <c r="G4" s="350" t="s">
        <v>119</v>
      </c>
      <c r="H4" s="350" t="s">
        <v>120</v>
      </c>
      <c r="I4" s="350" t="s">
        <v>121</v>
      </c>
      <c r="J4" s="350" t="s">
        <v>111</v>
      </c>
      <c r="K4" s="350" t="s">
        <v>122</v>
      </c>
      <c r="L4" s="350" t="s">
        <v>123</v>
      </c>
      <c r="M4" s="350" t="s">
        <v>124</v>
      </c>
      <c r="N4" s="350" t="s">
        <v>125</v>
      </c>
      <c r="O4" s="350" t="s">
        <v>126</v>
      </c>
    </row>
    <row r="5" spans="1:15" ht="15" customHeight="1">
      <c r="A5" s="668"/>
      <c r="B5" s="668"/>
      <c r="C5" s="668"/>
      <c r="D5" s="666" t="s">
        <v>692</v>
      </c>
      <c r="E5" s="666"/>
      <c r="F5" s="666"/>
      <c r="G5" s="666"/>
      <c r="H5" s="666"/>
      <c r="I5" s="666"/>
      <c r="J5" s="666"/>
      <c r="K5" s="666"/>
      <c r="L5" s="666"/>
      <c r="M5" s="666"/>
      <c r="N5" s="666"/>
      <c r="O5" s="666"/>
    </row>
    <row r="6" spans="1:15" ht="14.4" customHeight="1">
      <c r="A6" s="668"/>
      <c r="B6" s="668"/>
      <c r="C6" s="668"/>
      <c r="D6" s="666" t="s">
        <v>693</v>
      </c>
      <c r="E6" s="666"/>
      <c r="F6" s="666"/>
      <c r="G6" s="667" t="s">
        <v>694</v>
      </c>
      <c r="H6" s="667"/>
      <c r="I6" s="667"/>
      <c r="J6" s="667"/>
      <c r="K6" s="667"/>
      <c r="L6" s="667"/>
      <c r="M6" s="667"/>
      <c r="N6" s="667"/>
      <c r="O6" s="667"/>
    </row>
    <row r="7" spans="1:15" ht="28.8">
      <c r="A7" s="668"/>
      <c r="B7" s="668"/>
      <c r="C7" s="668"/>
      <c r="D7" s="351" t="s">
        <v>1082</v>
      </c>
      <c r="E7" s="351" t="s">
        <v>695</v>
      </c>
      <c r="F7" s="351" t="s">
        <v>696</v>
      </c>
      <c r="G7" s="351" t="s">
        <v>1081</v>
      </c>
      <c r="H7" s="351" t="s">
        <v>697</v>
      </c>
      <c r="I7" s="351" t="s">
        <v>698</v>
      </c>
      <c r="J7" s="351" t="s">
        <v>699</v>
      </c>
      <c r="K7" s="351" t="s">
        <v>700</v>
      </c>
      <c r="L7" s="351" t="s">
        <v>701</v>
      </c>
      <c r="M7" s="351" t="s">
        <v>702</v>
      </c>
      <c r="N7" s="351" t="s">
        <v>703</v>
      </c>
      <c r="O7" s="351" t="s">
        <v>704</v>
      </c>
    </row>
    <row r="8" spans="1:15">
      <c r="A8" s="342" t="s">
        <v>705</v>
      </c>
      <c r="B8" s="665" t="s">
        <v>706</v>
      </c>
      <c r="C8" s="665"/>
      <c r="D8" s="352">
        <v>1042.9888834999999</v>
      </c>
      <c r="E8" s="352">
        <v>1042.9888834999999</v>
      </c>
      <c r="F8" s="353">
        <v>0</v>
      </c>
      <c r="G8" s="353">
        <v>0</v>
      </c>
      <c r="H8" s="353">
        <v>0</v>
      </c>
      <c r="I8" s="353">
        <v>0</v>
      </c>
      <c r="J8" s="353">
        <v>0</v>
      </c>
      <c r="K8" s="353">
        <v>0</v>
      </c>
      <c r="L8" s="353">
        <v>0</v>
      </c>
      <c r="M8" s="353">
        <v>0</v>
      </c>
      <c r="N8" s="353">
        <v>0</v>
      </c>
      <c r="O8" s="353">
        <v>0</v>
      </c>
    </row>
    <row r="9" spans="1:15">
      <c r="A9" s="342" t="s">
        <v>143</v>
      </c>
      <c r="B9" s="665" t="s">
        <v>707</v>
      </c>
      <c r="C9" s="665"/>
      <c r="D9" s="352">
        <v>126951.01486558997</v>
      </c>
      <c r="E9" s="352">
        <v>126640.93423358997</v>
      </c>
      <c r="F9" s="352">
        <v>310.08063199999998</v>
      </c>
      <c r="G9" s="352">
        <v>1097.7603120000001</v>
      </c>
      <c r="H9" s="352">
        <v>795.45915200000002</v>
      </c>
      <c r="I9" s="352">
        <v>108.641516</v>
      </c>
      <c r="J9" s="352">
        <v>78.651481000000004</v>
      </c>
      <c r="K9" s="352">
        <v>64.682383999999999</v>
      </c>
      <c r="L9" s="352">
        <v>29.798521999999998</v>
      </c>
      <c r="M9" s="352">
        <v>7.3180180000000004</v>
      </c>
      <c r="N9" s="352">
        <v>13.209239</v>
      </c>
      <c r="O9" s="352">
        <v>1092.0606130000001</v>
      </c>
    </row>
    <row r="10" spans="1:15">
      <c r="A10" s="355" t="s">
        <v>708</v>
      </c>
      <c r="B10" s="670" t="s">
        <v>709</v>
      </c>
      <c r="C10" s="670"/>
      <c r="D10" s="353">
        <v>0</v>
      </c>
      <c r="E10" s="353">
        <v>0</v>
      </c>
      <c r="F10" s="353">
        <v>0</v>
      </c>
      <c r="G10" s="353">
        <v>0</v>
      </c>
      <c r="H10" s="353">
        <v>0</v>
      </c>
      <c r="I10" s="353">
        <v>0</v>
      </c>
      <c r="J10" s="353">
        <v>0</v>
      </c>
      <c r="K10" s="353">
        <v>0</v>
      </c>
      <c r="L10" s="353">
        <v>0</v>
      </c>
      <c r="M10" s="353">
        <v>0</v>
      </c>
      <c r="N10" s="353">
        <v>0</v>
      </c>
      <c r="O10" s="353">
        <v>0</v>
      </c>
    </row>
    <row r="11" spans="1:15">
      <c r="A11" s="355" t="s">
        <v>185</v>
      </c>
      <c r="B11" s="670" t="s">
        <v>710</v>
      </c>
      <c r="C11" s="670"/>
      <c r="D11" s="352">
        <v>125.037718</v>
      </c>
      <c r="E11" s="352">
        <v>125.037718</v>
      </c>
      <c r="F11" s="353">
        <v>0</v>
      </c>
      <c r="G11" s="353">
        <v>0</v>
      </c>
      <c r="H11" s="353">
        <v>0</v>
      </c>
      <c r="I11" s="353">
        <v>0</v>
      </c>
      <c r="J11" s="353">
        <v>0</v>
      </c>
      <c r="K11" s="353">
        <v>0</v>
      </c>
      <c r="L11" s="353">
        <v>0</v>
      </c>
      <c r="M11" s="353">
        <v>0</v>
      </c>
      <c r="N11" s="353">
        <v>0</v>
      </c>
      <c r="O11" s="353">
        <v>0</v>
      </c>
    </row>
    <row r="12" spans="1:15">
      <c r="A12" s="355" t="s">
        <v>186</v>
      </c>
      <c r="B12" s="670" t="s">
        <v>711</v>
      </c>
      <c r="C12" s="670"/>
      <c r="D12" s="353">
        <v>0</v>
      </c>
      <c r="E12" s="353">
        <v>0</v>
      </c>
      <c r="F12" s="353">
        <v>0</v>
      </c>
      <c r="G12" s="353">
        <v>0</v>
      </c>
      <c r="H12" s="353">
        <v>0</v>
      </c>
      <c r="I12" s="353">
        <v>0</v>
      </c>
      <c r="J12" s="353">
        <v>0</v>
      </c>
      <c r="K12" s="353">
        <v>0</v>
      </c>
      <c r="L12" s="353">
        <v>0</v>
      </c>
      <c r="M12" s="353">
        <v>0</v>
      </c>
      <c r="N12" s="353">
        <v>0</v>
      </c>
      <c r="O12" s="353">
        <v>0</v>
      </c>
    </row>
    <row r="13" spans="1:15">
      <c r="A13" s="355" t="s">
        <v>187</v>
      </c>
      <c r="B13" s="670" t="s">
        <v>712</v>
      </c>
      <c r="C13" s="670"/>
      <c r="D13" s="352">
        <v>37.729306000000001</v>
      </c>
      <c r="E13" s="352">
        <v>37.729306000000001</v>
      </c>
      <c r="F13" s="353">
        <v>0</v>
      </c>
      <c r="G13" s="352">
        <v>10.666465000000001</v>
      </c>
      <c r="H13" s="352">
        <v>10.666465000000001</v>
      </c>
      <c r="I13" s="353">
        <v>0</v>
      </c>
      <c r="J13" s="353">
        <v>0</v>
      </c>
      <c r="K13" s="353">
        <v>0</v>
      </c>
      <c r="L13" s="353">
        <v>0</v>
      </c>
      <c r="M13" s="353">
        <v>0</v>
      </c>
      <c r="N13" s="353">
        <v>0</v>
      </c>
      <c r="O13" s="352">
        <v>10.666465000000001</v>
      </c>
    </row>
    <row r="14" spans="1:15">
      <c r="A14" s="355" t="s">
        <v>188</v>
      </c>
      <c r="B14" s="670" t="s">
        <v>713</v>
      </c>
      <c r="C14" s="670"/>
      <c r="D14" s="352">
        <v>34201.561160999998</v>
      </c>
      <c r="E14" s="352">
        <v>33908.505675</v>
      </c>
      <c r="F14" s="352">
        <v>293.05548599999997</v>
      </c>
      <c r="G14" s="352">
        <v>713.46090400000003</v>
      </c>
      <c r="H14" s="352">
        <v>582.15694299999996</v>
      </c>
      <c r="I14" s="352">
        <v>70.935149999999993</v>
      </c>
      <c r="J14" s="352">
        <v>37.252088000000001</v>
      </c>
      <c r="K14" s="352">
        <v>23.116723</v>
      </c>
      <c r="L14" s="353">
        <v>0</v>
      </c>
      <c r="M14" s="353">
        <v>0</v>
      </c>
      <c r="N14" s="353">
        <v>0</v>
      </c>
      <c r="O14" s="352">
        <v>713.46090400000003</v>
      </c>
    </row>
    <row r="15" spans="1:15">
      <c r="A15" s="355" t="s">
        <v>196</v>
      </c>
      <c r="B15" s="669" t="s">
        <v>1083</v>
      </c>
      <c r="C15" s="669"/>
      <c r="D15" s="352">
        <v>29697.651186999999</v>
      </c>
      <c r="E15" s="352">
        <v>29404.595700999998</v>
      </c>
      <c r="F15" s="352">
        <v>293.05548599999997</v>
      </c>
      <c r="G15" s="352">
        <v>713.46090400000003</v>
      </c>
      <c r="H15" s="352">
        <v>582.15694299999996</v>
      </c>
      <c r="I15" s="352">
        <v>70.935149999999993</v>
      </c>
      <c r="J15" s="352">
        <v>37.252088000000001</v>
      </c>
      <c r="K15" s="352">
        <v>23.116723</v>
      </c>
      <c r="L15" s="353">
        <v>0</v>
      </c>
      <c r="M15" s="353">
        <v>0</v>
      </c>
      <c r="N15" s="353">
        <v>0</v>
      </c>
      <c r="O15" s="352">
        <v>713.46090400000003</v>
      </c>
    </row>
    <row r="16" spans="1:15">
      <c r="A16" s="433" t="s">
        <v>189</v>
      </c>
      <c r="B16" s="670" t="s">
        <v>714</v>
      </c>
      <c r="C16" s="670"/>
      <c r="D16" s="352">
        <v>92586.686680589963</v>
      </c>
      <c r="E16" s="352">
        <v>92569.661534589963</v>
      </c>
      <c r="F16" s="352">
        <v>17.025145999999999</v>
      </c>
      <c r="G16" s="352">
        <v>373.63294300000001</v>
      </c>
      <c r="H16" s="352">
        <v>202.63574399999999</v>
      </c>
      <c r="I16" s="352">
        <v>37.706366000000003</v>
      </c>
      <c r="J16" s="352">
        <v>41.399393000000003</v>
      </c>
      <c r="K16" s="352">
        <v>41.565660999999999</v>
      </c>
      <c r="L16" s="352">
        <v>29.798521999999998</v>
      </c>
      <c r="M16" s="352">
        <v>7.3180180000000004</v>
      </c>
      <c r="N16" s="352">
        <v>13.209239</v>
      </c>
      <c r="O16" s="352">
        <v>367.933244</v>
      </c>
    </row>
    <row r="17" spans="1:15">
      <c r="A17" s="432" t="s">
        <v>190</v>
      </c>
      <c r="B17" s="665" t="s">
        <v>715</v>
      </c>
      <c r="C17" s="665"/>
      <c r="D17" s="352">
        <v>24156.410971000001</v>
      </c>
      <c r="E17" s="352">
        <v>24156.410971000001</v>
      </c>
      <c r="F17" s="353">
        <v>0</v>
      </c>
      <c r="G17" s="353">
        <v>0</v>
      </c>
      <c r="H17" s="353">
        <v>0</v>
      </c>
      <c r="I17" s="353">
        <v>0</v>
      </c>
      <c r="J17" s="353">
        <v>0</v>
      </c>
      <c r="K17" s="353">
        <v>0</v>
      </c>
      <c r="L17" s="353">
        <v>0</v>
      </c>
      <c r="M17" s="353">
        <v>0</v>
      </c>
      <c r="N17" s="353">
        <v>0</v>
      </c>
      <c r="O17" s="353">
        <v>0</v>
      </c>
    </row>
    <row r="18" spans="1:15">
      <c r="A18" s="355" t="s">
        <v>716</v>
      </c>
      <c r="B18" s="670" t="s">
        <v>709</v>
      </c>
      <c r="C18" s="670"/>
      <c r="D18" s="353">
        <v>0</v>
      </c>
      <c r="E18" s="353">
        <v>0</v>
      </c>
      <c r="F18" s="353">
        <v>0</v>
      </c>
      <c r="G18" s="353">
        <v>0</v>
      </c>
      <c r="H18" s="353">
        <v>0</v>
      </c>
      <c r="I18" s="353">
        <v>0</v>
      </c>
      <c r="J18" s="353">
        <v>0</v>
      </c>
      <c r="K18" s="353">
        <v>0</v>
      </c>
      <c r="L18" s="353">
        <v>0</v>
      </c>
      <c r="M18" s="353">
        <v>0</v>
      </c>
      <c r="N18" s="353">
        <v>0</v>
      </c>
      <c r="O18" s="353">
        <v>0</v>
      </c>
    </row>
    <row r="19" spans="1:15" ht="15" customHeight="1">
      <c r="A19" s="355" t="s">
        <v>717</v>
      </c>
      <c r="B19" s="670" t="s">
        <v>710</v>
      </c>
      <c r="C19" s="670"/>
      <c r="D19" s="352">
        <v>1451.416516</v>
      </c>
      <c r="E19" s="352">
        <v>1451.416516</v>
      </c>
      <c r="F19" s="353">
        <v>0</v>
      </c>
      <c r="G19" s="353">
        <v>0</v>
      </c>
      <c r="H19" s="353">
        <v>0</v>
      </c>
      <c r="I19" s="353">
        <v>0</v>
      </c>
      <c r="J19" s="353">
        <v>0</v>
      </c>
      <c r="K19" s="353">
        <v>0</v>
      </c>
      <c r="L19" s="353">
        <v>0</v>
      </c>
      <c r="M19" s="353">
        <v>0</v>
      </c>
      <c r="N19" s="353">
        <v>0</v>
      </c>
      <c r="O19" s="353">
        <v>0</v>
      </c>
    </row>
    <row r="20" spans="1:15">
      <c r="A20" s="355" t="s">
        <v>718</v>
      </c>
      <c r="B20" s="670" t="s">
        <v>711</v>
      </c>
      <c r="C20" s="670"/>
      <c r="D20" s="352">
        <v>22381.358316999998</v>
      </c>
      <c r="E20" s="352">
        <v>22381.358316999998</v>
      </c>
      <c r="F20" s="353">
        <v>0</v>
      </c>
      <c r="G20" s="353">
        <v>0</v>
      </c>
      <c r="H20" s="353">
        <v>0</v>
      </c>
      <c r="I20" s="353">
        <v>0</v>
      </c>
      <c r="J20" s="353">
        <v>0</v>
      </c>
      <c r="K20" s="353">
        <v>0</v>
      </c>
      <c r="L20" s="353">
        <v>0</v>
      </c>
      <c r="M20" s="353">
        <v>0</v>
      </c>
      <c r="N20" s="353">
        <v>0</v>
      </c>
      <c r="O20" s="353">
        <v>0</v>
      </c>
    </row>
    <row r="21" spans="1:15" ht="15" customHeight="1">
      <c r="A21" s="355" t="s">
        <v>719</v>
      </c>
      <c r="B21" s="670" t="s">
        <v>712</v>
      </c>
      <c r="C21" s="670"/>
      <c r="D21" s="352">
        <v>323.63613800000002</v>
      </c>
      <c r="E21" s="352">
        <v>323.63613800000002</v>
      </c>
      <c r="F21" s="353">
        <v>0</v>
      </c>
      <c r="G21" s="353">
        <v>0</v>
      </c>
      <c r="H21" s="353">
        <v>0</v>
      </c>
      <c r="I21" s="353">
        <v>0</v>
      </c>
      <c r="J21" s="353">
        <v>0</v>
      </c>
      <c r="K21" s="353">
        <v>0</v>
      </c>
      <c r="L21" s="353">
        <v>0</v>
      </c>
      <c r="M21" s="353">
        <v>0</v>
      </c>
      <c r="N21" s="353">
        <v>0</v>
      </c>
      <c r="O21" s="353">
        <v>0</v>
      </c>
    </row>
    <row r="22" spans="1:15">
      <c r="A22" s="355" t="s">
        <v>720</v>
      </c>
      <c r="B22" s="670" t="s">
        <v>713</v>
      </c>
      <c r="C22" s="670"/>
      <c r="D22" s="353">
        <v>0</v>
      </c>
      <c r="E22" s="353">
        <v>0</v>
      </c>
      <c r="F22" s="353">
        <v>0</v>
      </c>
      <c r="G22" s="353">
        <v>0</v>
      </c>
      <c r="H22" s="353">
        <v>0</v>
      </c>
      <c r="I22" s="353">
        <v>0</v>
      </c>
      <c r="J22" s="353">
        <v>0</v>
      </c>
      <c r="K22" s="353">
        <v>0</v>
      </c>
      <c r="L22" s="353">
        <v>0</v>
      </c>
      <c r="M22" s="353">
        <v>0</v>
      </c>
      <c r="N22" s="353">
        <v>0</v>
      </c>
      <c r="O22" s="353">
        <v>0</v>
      </c>
    </row>
    <row r="23" spans="1:15">
      <c r="A23" s="342" t="s">
        <v>721</v>
      </c>
      <c r="B23" s="671" t="s">
        <v>597</v>
      </c>
      <c r="C23" s="671"/>
      <c r="D23" s="352">
        <v>19395.720504000001</v>
      </c>
      <c r="E23" s="354"/>
      <c r="F23" s="354"/>
      <c r="G23" s="352">
        <v>38.511096999999999</v>
      </c>
      <c r="H23" s="354"/>
      <c r="I23" s="354"/>
      <c r="J23" s="354"/>
      <c r="K23" s="354"/>
      <c r="L23" s="354"/>
      <c r="M23" s="354"/>
      <c r="N23" s="354"/>
      <c r="O23" s="352">
        <v>38.015096999999997</v>
      </c>
    </row>
    <row r="24" spans="1:15">
      <c r="A24" s="355" t="s">
        <v>722</v>
      </c>
      <c r="B24" s="670" t="s">
        <v>709</v>
      </c>
      <c r="C24" s="670"/>
      <c r="D24" s="353">
        <v>0</v>
      </c>
      <c r="E24" s="354"/>
      <c r="F24" s="354"/>
      <c r="G24" s="353">
        <v>0</v>
      </c>
      <c r="H24" s="354"/>
      <c r="I24" s="354"/>
      <c r="J24" s="354"/>
      <c r="K24" s="354"/>
      <c r="L24" s="354"/>
      <c r="M24" s="354"/>
      <c r="N24" s="354"/>
      <c r="O24" s="353">
        <v>0</v>
      </c>
    </row>
    <row r="25" spans="1:15" ht="15" customHeight="1">
      <c r="A25" s="355" t="s">
        <v>723</v>
      </c>
      <c r="B25" s="670" t="s">
        <v>710</v>
      </c>
      <c r="C25" s="670"/>
      <c r="D25" s="352">
        <v>600.34790299999997</v>
      </c>
      <c r="E25" s="354"/>
      <c r="F25" s="354"/>
      <c r="G25" s="353">
        <v>0</v>
      </c>
      <c r="H25" s="354"/>
      <c r="I25" s="354"/>
      <c r="J25" s="354"/>
      <c r="K25" s="354"/>
      <c r="L25" s="354"/>
      <c r="M25" s="354"/>
      <c r="N25" s="354"/>
      <c r="O25" s="353">
        <v>0</v>
      </c>
    </row>
    <row r="26" spans="1:15">
      <c r="A26" s="356" t="s">
        <v>724</v>
      </c>
      <c r="B26" s="670" t="s">
        <v>711</v>
      </c>
      <c r="C26" s="670"/>
      <c r="D26" s="352">
        <v>10.412319999999999</v>
      </c>
      <c r="E26" s="354"/>
      <c r="F26" s="354"/>
      <c r="G26" s="353">
        <v>0</v>
      </c>
      <c r="H26" s="354"/>
      <c r="I26" s="354"/>
      <c r="J26" s="354"/>
      <c r="K26" s="354"/>
      <c r="L26" s="354"/>
      <c r="M26" s="354"/>
      <c r="N26" s="354"/>
      <c r="O26" s="353">
        <v>0</v>
      </c>
    </row>
    <row r="27" spans="1:15" ht="15" customHeight="1">
      <c r="A27" s="356" t="s">
        <v>725</v>
      </c>
      <c r="B27" s="670" t="s">
        <v>712</v>
      </c>
      <c r="C27" s="670"/>
      <c r="D27" s="352">
        <v>2.7674660000000002</v>
      </c>
      <c r="E27" s="354"/>
      <c r="F27" s="354"/>
      <c r="G27" s="353">
        <v>0</v>
      </c>
      <c r="H27" s="354"/>
      <c r="I27" s="354"/>
      <c r="J27" s="354"/>
      <c r="K27" s="354"/>
      <c r="L27" s="354"/>
      <c r="M27" s="354"/>
      <c r="N27" s="354"/>
      <c r="O27" s="353">
        <v>0</v>
      </c>
    </row>
    <row r="28" spans="1:15">
      <c r="A28" s="356" t="s">
        <v>726</v>
      </c>
      <c r="B28" s="670" t="s">
        <v>713</v>
      </c>
      <c r="C28" s="670"/>
      <c r="D28" s="352">
        <v>7792.4964419999997</v>
      </c>
      <c r="E28" s="354"/>
      <c r="F28" s="354"/>
      <c r="G28" s="352">
        <v>36.992455</v>
      </c>
      <c r="H28" s="354"/>
      <c r="I28" s="354"/>
      <c r="J28" s="354"/>
      <c r="K28" s="354"/>
      <c r="L28" s="354"/>
      <c r="M28" s="354"/>
      <c r="N28" s="354"/>
      <c r="O28" s="353">
        <v>0</v>
      </c>
    </row>
    <row r="29" spans="1:15">
      <c r="A29" s="356" t="s">
        <v>727</v>
      </c>
      <c r="B29" s="670" t="s">
        <v>714</v>
      </c>
      <c r="C29" s="670"/>
      <c r="D29" s="352">
        <v>10989.696373000001</v>
      </c>
      <c r="E29" s="354"/>
      <c r="F29" s="354"/>
      <c r="G29" s="352">
        <v>1.518642</v>
      </c>
      <c r="H29" s="354"/>
      <c r="I29" s="354"/>
      <c r="J29" s="354"/>
      <c r="K29" s="354"/>
      <c r="L29" s="354"/>
      <c r="M29" s="354"/>
      <c r="N29" s="354"/>
      <c r="O29" s="353">
        <v>0</v>
      </c>
    </row>
    <row r="30" spans="1:15">
      <c r="A30" s="357" t="s">
        <v>728</v>
      </c>
      <c r="B30" s="672" t="s">
        <v>145</v>
      </c>
      <c r="C30" s="672"/>
      <c r="D30" s="358">
        <f>D8+D9+D17+D23</f>
        <v>171546.13522408996</v>
      </c>
      <c r="E30" s="358">
        <f>E8+E9+E17</f>
        <v>151840.33408808996</v>
      </c>
      <c r="F30" s="358">
        <f>F8+F9+F17</f>
        <v>310.08063199999998</v>
      </c>
      <c r="G30" s="358">
        <f>G8+G9+G17+G23</f>
        <v>1136.2714090000002</v>
      </c>
      <c r="H30" s="358">
        <f t="shared" ref="H30:N30" si="0">H8+H9+H17</f>
        <v>795.45915200000002</v>
      </c>
      <c r="I30" s="358">
        <f t="shared" si="0"/>
        <v>108.641516</v>
      </c>
      <c r="J30" s="358">
        <f t="shared" si="0"/>
        <v>78.651481000000004</v>
      </c>
      <c r="K30" s="358">
        <f t="shared" si="0"/>
        <v>64.682383999999999</v>
      </c>
      <c r="L30" s="358">
        <f t="shared" si="0"/>
        <v>29.798521999999998</v>
      </c>
      <c r="M30" s="353">
        <f t="shared" si="0"/>
        <v>7.3180180000000004</v>
      </c>
      <c r="N30" s="353">
        <f t="shared" si="0"/>
        <v>13.209239</v>
      </c>
      <c r="O30" s="358">
        <f>O8+O9+O17+O23</f>
        <v>1130.0757100000001</v>
      </c>
    </row>
  </sheetData>
  <mergeCells count="27">
    <mergeCell ref="B30:C30"/>
    <mergeCell ref="B28:C28"/>
    <mergeCell ref="B29:C29"/>
    <mergeCell ref="B27:C27"/>
    <mergeCell ref="B26:C26"/>
    <mergeCell ref="B25:C25"/>
    <mergeCell ref="B24:C24"/>
    <mergeCell ref="B22:C22"/>
    <mergeCell ref="B23:C23"/>
    <mergeCell ref="B21:C21"/>
    <mergeCell ref="B20:C20"/>
    <mergeCell ref="B19:C19"/>
    <mergeCell ref="B18:C18"/>
    <mergeCell ref="B16:C16"/>
    <mergeCell ref="B17:C17"/>
    <mergeCell ref="B15:C15"/>
    <mergeCell ref="B14:C14"/>
    <mergeCell ref="B13:C13"/>
    <mergeCell ref="B12:C12"/>
    <mergeCell ref="B10:C10"/>
    <mergeCell ref="B11:C11"/>
    <mergeCell ref="B9:C9"/>
    <mergeCell ref="B8:C8"/>
    <mergeCell ref="D5:O5"/>
    <mergeCell ref="D6:F6"/>
    <mergeCell ref="G6:O6"/>
    <mergeCell ref="A4:C7"/>
  </mergeCell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8B414F-D10F-488A-B0FD-A65B64177CB0}">
  <dimension ref="A1:H27"/>
  <sheetViews>
    <sheetView showGridLines="0" workbookViewId="0"/>
  </sheetViews>
  <sheetFormatPr baseColWidth="10" defaultColWidth="11.44140625" defaultRowHeight="14.4"/>
  <cols>
    <col min="2" max="2" width="57.5546875" customWidth="1"/>
    <col min="3" max="3" width="19.109375" customWidth="1"/>
    <col min="4" max="4" width="25" customWidth="1"/>
    <col min="5" max="5" width="19.109375" customWidth="1"/>
    <col min="6" max="8" width="25" customWidth="1"/>
  </cols>
  <sheetData>
    <row r="1" spans="1:8" ht="25.8">
      <c r="A1" s="186" t="s">
        <v>791</v>
      </c>
      <c r="B1" s="186"/>
      <c r="C1" s="186"/>
      <c r="D1" s="186"/>
      <c r="E1" s="186"/>
      <c r="F1" s="186"/>
      <c r="G1" s="186"/>
      <c r="H1" s="186"/>
    </row>
    <row r="4" spans="1:8">
      <c r="A4" s="675"/>
      <c r="B4" s="676"/>
      <c r="C4" s="344" t="s">
        <v>116</v>
      </c>
      <c r="D4" s="344" t="s">
        <v>117</v>
      </c>
      <c r="E4" s="344" t="s">
        <v>118</v>
      </c>
      <c r="F4" s="342" t="s">
        <v>119</v>
      </c>
      <c r="G4" s="344" t="s">
        <v>120</v>
      </c>
      <c r="H4" s="344" t="s">
        <v>121</v>
      </c>
    </row>
    <row r="5" spans="1:8">
      <c r="A5" s="677"/>
      <c r="B5" s="678"/>
      <c r="C5" s="674" t="s">
        <v>770</v>
      </c>
      <c r="D5" s="674"/>
      <c r="E5" s="674"/>
      <c r="F5" s="674"/>
      <c r="G5" s="673" t="s">
        <v>766</v>
      </c>
      <c r="H5" s="673" t="s">
        <v>767</v>
      </c>
    </row>
    <row r="6" spans="1:8">
      <c r="A6" s="677"/>
      <c r="B6" s="678"/>
      <c r="C6" s="674"/>
      <c r="D6" s="674" t="s">
        <v>768</v>
      </c>
      <c r="E6" s="674"/>
      <c r="F6" s="673" t="s">
        <v>771</v>
      </c>
      <c r="G6" s="673"/>
      <c r="H6" s="673"/>
    </row>
    <row r="7" spans="1:8">
      <c r="A7" s="679"/>
      <c r="B7" s="680"/>
      <c r="C7" s="674"/>
      <c r="D7" s="344"/>
      <c r="E7" s="342" t="s">
        <v>769</v>
      </c>
      <c r="F7" s="673"/>
      <c r="G7" s="673"/>
      <c r="H7" s="673"/>
    </row>
    <row r="8" spans="1:8">
      <c r="A8" s="347" t="s">
        <v>143</v>
      </c>
      <c r="B8" s="343" t="s">
        <v>772</v>
      </c>
      <c r="C8" s="107">
        <v>527.55515100000002</v>
      </c>
      <c r="D8" s="108">
        <v>0</v>
      </c>
      <c r="E8" s="108">
        <v>0</v>
      </c>
      <c r="F8" s="107">
        <v>527.55515100000002</v>
      </c>
      <c r="G8" s="107">
        <v>-1.595817</v>
      </c>
      <c r="H8" s="108">
        <v>0</v>
      </c>
    </row>
    <row r="9" spans="1:8">
      <c r="A9" s="348" t="s">
        <v>708</v>
      </c>
      <c r="B9" s="343" t="s">
        <v>773</v>
      </c>
      <c r="C9" s="435">
        <v>69.663134999999997</v>
      </c>
      <c r="D9" s="108">
        <v>0</v>
      </c>
      <c r="E9" s="108">
        <v>0</v>
      </c>
      <c r="F9" s="435">
        <v>69.663134999999997</v>
      </c>
      <c r="G9" s="435">
        <v>-0.72324299999999997</v>
      </c>
      <c r="H9" s="108">
        <v>0</v>
      </c>
    </row>
    <row r="10" spans="1:8">
      <c r="A10" s="348" t="s">
        <v>185</v>
      </c>
      <c r="B10" s="343" t="s">
        <v>774</v>
      </c>
      <c r="C10" s="435">
        <v>695.41470100000004</v>
      </c>
      <c r="D10" s="435">
        <v>4.4806220000000003</v>
      </c>
      <c r="E10" s="435">
        <v>4.4806220000000003</v>
      </c>
      <c r="F10" s="435">
        <v>695.41470100000004</v>
      </c>
      <c r="G10" s="435">
        <v>-2.6409820000000002</v>
      </c>
      <c r="H10" s="108">
        <v>0</v>
      </c>
    </row>
    <row r="11" spans="1:8">
      <c r="A11" s="348" t="s">
        <v>186</v>
      </c>
      <c r="B11" s="343" t="s">
        <v>775</v>
      </c>
      <c r="C11" s="435">
        <v>79.659047000000001</v>
      </c>
      <c r="D11" s="108">
        <v>0</v>
      </c>
      <c r="E11" s="108">
        <v>0</v>
      </c>
      <c r="F11" s="435">
        <v>79.659047000000001</v>
      </c>
      <c r="G11" s="435">
        <v>-0.34833700000000001</v>
      </c>
      <c r="H11" s="108">
        <v>0</v>
      </c>
    </row>
    <row r="12" spans="1:8">
      <c r="A12" s="348" t="s">
        <v>187</v>
      </c>
      <c r="B12" s="343" t="s">
        <v>776</v>
      </c>
      <c r="C12" s="435">
        <v>72.510042999999996</v>
      </c>
      <c r="D12" s="108">
        <v>0</v>
      </c>
      <c r="E12" s="108">
        <v>0</v>
      </c>
      <c r="F12" s="435">
        <v>72.510042999999996</v>
      </c>
      <c r="G12" s="435">
        <v>-0.147424</v>
      </c>
      <c r="H12" s="108">
        <v>0</v>
      </c>
    </row>
    <row r="13" spans="1:8">
      <c r="A13" s="348" t="s">
        <v>188</v>
      </c>
      <c r="B13" s="343" t="s">
        <v>777</v>
      </c>
      <c r="C13" s="435">
        <v>6420.7019380000002</v>
      </c>
      <c r="D13" s="435">
        <v>227.17020099999999</v>
      </c>
      <c r="E13" s="435">
        <v>227.16970900000001</v>
      </c>
      <c r="F13" s="435">
        <v>6420.7019380000002</v>
      </c>
      <c r="G13" s="435">
        <v>-107.933905</v>
      </c>
      <c r="H13" s="108">
        <v>0</v>
      </c>
    </row>
    <row r="14" spans="1:8">
      <c r="A14" s="348" t="s">
        <v>196</v>
      </c>
      <c r="B14" s="343" t="s">
        <v>778</v>
      </c>
      <c r="C14" s="435">
        <v>1221.3424419999999</v>
      </c>
      <c r="D14" s="435">
        <v>23.831799</v>
      </c>
      <c r="E14" s="435">
        <v>23.831799</v>
      </c>
      <c r="F14" s="435">
        <v>1211.1550589999999</v>
      </c>
      <c r="G14" s="435">
        <v>-20.560537</v>
      </c>
      <c r="H14" s="108">
        <v>0</v>
      </c>
    </row>
    <row r="15" spans="1:8">
      <c r="A15" s="348" t="s">
        <v>189</v>
      </c>
      <c r="B15" s="343" t="s">
        <v>779</v>
      </c>
      <c r="C15" s="435">
        <v>473.28938599999998</v>
      </c>
      <c r="D15" s="435">
        <v>1.57291</v>
      </c>
      <c r="E15" s="435">
        <v>1.572905</v>
      </c>
      <c r="F15" s="435">
        <v>473.28938599999998</v>
      </c>
      <c r="G15" s="435">
        <v>-1.79772</v>
      </c>
      <c r="H15" s="108">
        <v>0</v>
      </c>
    </row>
    <row r="16" spans="1:8">
      <c r="A16" s="347" t="s">
        <v>190</v>
      </c>
      <c r="B16" s="343" t="s">
        <v>780</v>
      </c>
      <c r="C16" s="435">
        <v>325.45547099999999</v>
      </c>
      <c r="D16" s="435">
        <v>11.811344999999999</v>
      </c>
      <c r="E16" s="435">
        <v>11.811337999999999</v>
      </c>
      <c r="F16" s="435">
        <v>325.45547099999999</v>
      </c>
      <c r="G16" s="435">
        <v>-5.611669</v>
      </c>
      <c r="H16" s="108">
        <v>0</v>
      </c>
    </row>
    <row r="17" spans="1:8">
      <c r="A17" s="348" t="s">
        <v>716</v>
      </c>
      <c r="B17" s="345" t="s">
        <v>781</v>
      </c>
      <c r="C17" s="435">
        <v>81.806389999999993</v>
      </c>
      <c r="D17" s="435">
        <v>6.7000000000000002E-5</v>
      </c>
      <c r="E17" s="108">
        <v>0</v>
      </c>
      <c r="F17" s="435">
        <v>81.806389999999993</v>
      </c>
      <c r="G17" s="435">
        <v>-0.27673799999999998</v>
      </c>
      <c r="H17" s="108">
        <v>0</v>
      </c>
    </row>
    <row r="18" spans="1:8">
      <c r="A18" s="348" t="s">
        <v>717</v>
      </c>
      <c r="B18" s="345" t="s">
        <v>782</v>
      </c>
      <c r="C18" s="107">
        <v>22702.145047000002</v>
      </c>
      <c r="D18" s="107">
        <v>406.85546399999998</v>
      </c>
      <c r="E18" s="435">
        <v>406.85521299999999</v>
      </c>
      <c r="F18" s="107">
        <v>22561.042471000001</v>
      </c>
      <c r="G18" s="107">
        <v>-165.86073710999995</v>
      </c>
      <c r="H18" s="108">
        <v>0</v>
      </c>
    </row>
    <row r="19" spans="1:8">
      <c r="A19" s="348" t="s">
        <v>718</v>
      </c>
      <c r="B19" s="23" t="s">
        <v>783</v>
      </c>
      <c r="C19" s="107">
        <v>158.58489499999999</v>
      </c>
      <c r="D19" s="108">
        <v>0</v>
      </c>
      <c r="E19" s="108">
        <v>0</v>
      </c>
      <c r="F19" s="107">
        <v>158.58489499999999</v>
      </c>
      <c r="G19" s="107">
        <v>-1.163557</v>
      </c>
      <c r="H19" s="108">
        <v>0</v>
      </c>
    </row>
    <row r="20" spans="1:8">
      <c r="A20" s="348" t="s">
        <v>719</v>
      </c>
      <c r="B20" s="345" t="s">
        <v>784</v>
      </c>
      <c r="C20" s="107">
        <v>500.90173800000002</v>
      </c>
      <c r="D20" s="107">
        <v>4.036619</v>
      </c>
      <c r="E20" s="435">
        <v>4.036619</v>
      </c>
      <c r="F20" s="107">
        <v>500.90173800000002</v>
      </c>
      <c r="G20" s="107">
        <v>-3.5235729999999998</v>
      </c>
      <c r="H20" s="108">
        <v>0</v>
      </c>
    </row>
    <row r="21" spans="1:8">
      <c r="A21" s="348" t="s">
        <v>720</v>
      </c>
      <c r="B21" s="345" t="s">
        <v>785</v>
      </c>
      <c r="C21" s="435">
        <v>238.87389899999999</v>
      </c>
      <c r="D21" s="435">
        <v>13.348580999999999</v>
      </c>
      <c r="E21" s="435">
        <v>13.348530999999999</v>
      </c>
      <c r="F21" s="435">
        <v>238.87389899999999</v>
      </c>
      <c r="G21" s="435">
        <v>-4.5044630000000003</v>
      </c>
      <c r="H21" s="108">
        <v>0</v>
      </c>
    </row>
    <row r="22" spans="1:8">
      <c r="A22" s="347" t="s">
        <v>721</v>
      </c>
      <c r="B22" s="345" t="s">
        <v>786</v>
      </c>
      <c r="C22" s="108">
        <v>0</v>
      </c>
      <c r="D22" s="108">
        <v>0</v>
      </c>
      <c r="E22" s="108">
        <v>0</v>
      </c>
      <c r="F22" s="108">
        <v>0</v>
      </c>
      <c r="G22" s="108">
        <v>0</v>
      </c>
      <c r="H22" s="108">
        <v>0</v>
      </c>
    </row>
    <row r="23" spans="1:8">
      <c r="A23" s="348" t="s">
        <v>722</v>
      </c>
      <c r="B23" s="345" t="s">
        <v>787</v>
      </c>
      <c r="C23" s="435">
        <v>697.76914699999998</v>
      </c>
      <c r="D23" s="435">
        <v>9.4499999999999998E-4</v>
      </c>
      <c r="E23" s="108">
        <v>0</v>
      </c>
      <c r="F23" s="435">
        <v>679.64225499999998</v>
      </c>
      <c r="G23" s="435">
        <v>-8.1828880000000002</v>
      </c>
      <c r="H23" s="108">
        <v>0</v>
      </c>
    </row>
    <row r="24" spans="1:8">
      <c r="A24" s="348" t="s">
        <v>723</v>
      </c>
      <c r="B24" s="345" t="s">
        <v>788</v>
      </c>
      <c r="C24" s="435">
        <v>195.01408499999999</v>
      </c>
      <c r="D24" s="435">
        <v>0.250718</v>
      </c>
      <c r="E24" s="435">
        <v>0.25071300000000002</v>
      </c>
      <c r="F24" s="435">
        <v>195.01408499999999</v>
      </c>
      <c r="G24" s="435">
        <v>-0.70806899999999995</v>
      </c>
      <c r="H24" s="108">
        <v>0</v>
      </c>
    </row>
    <row r="25" spans="1:8">
      <c r="A25" s="348" t="s">
        <v>724</v>
      </c>
      <c r="B25" s="345" t="s">
        <v>789</v>
      </c>
      <c r="C25" s="435">
        <v>424.94175799999999</v>
      </c>
      <c r="D25" s="435">
        <v>19.942841999999999</v>
      </c>
      <c r="E25" s="435">
        <v>19.942841999999999</v>
      </c>
      <c r="F25" s="435">
        <v>424.94175799999999</v>
      </c>
      <c r="G25" s="435">
        <v>-9.1573820000000001</v>
      </c>
      <c r="H25" s="108">
        <v>0</v>
      </c>
    </row>
    <row r="26" spans="1:8">
      <c r="A26" s="348" t="s">
        <v>725</v>
      </c>
      <c r="B26" s="345" t="s">
        <v>790</v>
      </c>
      <c r="C26" s="435">
        <v>29.393792000000001</v>
      </c>
      <c r="D26" s="435">
        <v>0.15879099999999999</v>
      </c>
      <c r="E26" s="435">
        <v>0.15879099999999999</v>
      </c>
      <c r="F26" s="435">
        <v>29.393792000000001</v>
      </c>
      <c r="G26" s="435">
        <v>-0.75426700000000002</v>
      </c>
      <c r="H26" s="108">
        <v>0</v>
      </c>
    </row>
    <row r="27" spans="1:8">
      <c r="A27" s="349" t="s">
        <v>726</v>
      </c>
      <c r="B27" s="346" t="s">
        <v>145</v>
      </c>
      <c r="C27" s="160">
        <v>34915.022064999997</v>
      </c>
      <c r="D27" s="160">
        <v>713.46090400000003</v>
      </c>
      <c r="E27" s="436">
        <v>713.45908199999997</v>
      </c>
      <c r="F27" s="160">
        <v>34745.605214000003</v>
      </c>
      <c r="G27" s="160">
        <v>-335.49130810999998</v>
      </c>
      <c r="H27" s="108">
        <v>0</v>
      </c>
    </row>
  </sheetData>
  <mergeCells count="7">
    <mergeCell ref="H5:H7"/>
    <mergeCell ref="C6:C7"/>
    <mergeCell ref="D6:E6"/>
    <mergeCell ref="F6:F7"/>
    <mergeCell ref="A4:B7"/>
    <mergeCell ref="C5:F5"/>
    <mergeCell ref="G5:G7"/>
  </mergeCell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34129C-E40D-4051-8143-43DC0C5884D2}">
  <sheetPr>
    <pageSetUpPr fitToPage="1"/>
  </sheetPr>
  <dimension ref="A1:H23"/>
  <sheetViews>
    <sheetView showGridLines="0" zoomScaleNormal="100" workbookViewId="0">
      <selection activeCell="H23" sqref="H23"/>
    </sheetView>
  </sheetViews>
  <sheetFormatPr baseColWidth="10" defaultColWidth="11.44140625" defaultRowHeight="14.4"/>
  <cols>
    <col min="1" max="1" width="7.88671875" style="49" customWidth="1"/>
    <col min="2" max="2" width="55.88671875" customWidth="1"/>
    <col min="3" max="3" width="20" customWidth="1"/>
    <col min="4" max="4" width="18.33203125" customWidth="1"/>
    <col min="5" max="5" width="23.109375" customWidth="1"/>
    <col min="6" max="6" width="20.6640625" customWidth="1"/>
    <col min="7" max="7" width="18.88671875" customWidth="1"/>
    <col min="8" max="8" width="17" style="38" customWidth="1"/>
    <col min="11" max="11" width="16.88671875" customWidth="1"/>
    <col min="12" max="12" width="16" customWidth="1"/>
    <col min="13" max="13" width="16.88671875" customWidth="1"/>
    <col min="14" max="14" width="15.88671875" customWidth="1"/>
    <col min="15" max="15" width="16.5546875" customWidth="1"/>
    <col min="16" max="16" width="17" customWidth="1"/>
    <col min="17" max="17" width="14.6640625" customWidth="1"/>
  </cols>
  <sheetData>
    <row r="1" spans="1:8" ht="25.8">
      <c r="A1" s="186" t="s">
        <v>211</v>
      </c>
    </row>
    <row r="2" spans="1:8">
      <c r="B2" s="20"/>
      <c r="C2" s="20"/>
      <c r="D2" s="20"/>
      <c r="E2" s="20"/>
      <c r="F2" s="20"/>
      <c r="G2" s="20"/>
    </row>
    <row r="3" spans="1:8">
      <c r="B3" s="39"/>
      <c r="C3" s="39"/>
      <c r="D3" s="39"/>
      <c r="E3" s="39"/>
      <c r="F3" s="39"/>
      <c r="G3" s="39"/>
      <c r="H3" s="39"/>
    </row>
    <row r="4" spans="1:8" ht="14.4" customHeight="1">
      <c r="A4" s="180"/>
      <c r="B4" s="193" t="s">
        <v>393</v>
      </c>
      <c r="C4" s="681" t="s">
        <v>149</v>
      </c>
      <c r="D4" s="682"/>
      <c r="E4" s="681" t="s">
        <v>150</v>
      </c>
      <c r="F4" s="682"/>
      <c r="G4" s="683" t="s">
        <v>151</v>
      </c>
      <c r="H4" s="684"/>
    </row>
    <row r="5" spans="1:8" ht="28.8">
      <c r="A5" s="687"/>
      <c r="B5" s="685" t="s">
        <v>148</v>
      </c>
      <c r="C5" s="420" t="s">
        <v>152</v>
      </c>
      <c r="D5" s="421" t="s">
        <v>153</v>
      </c>
      <c r="E5" s="420" t="s">
        <v>152</v>
      </c>
      <c r="F5" s="421" t="s">
        <v>153</v>
      </c>
      <c r="G5" s="422" t="s">
        <v>154</v>
      </c>
      <c r="H5" s="422" t="s">
        <v>155</v>
      </c>
    </row>
    <row r="6" spans="1:8">
      <c r="A6" s="688"/>
      <c r="B6" s="686"/>
      <c r="C6" s="40" t="s">
        <v>116</v>
      </c>
      <c r="D6" s="41" t="s">
        <v>117</v>
      </c>
      <c r="E6" s="41" t="s">
        <v>118</v>
      </c>
      <c r="F6" s="41" t="s">
        <v>119</v>
      </c>
      <c r="G6" s="41" t="s">
        <v>120</v>
      </c>
      <c r="H6" s="41" t="s">
        <v>121</v>
      </c>
    </row>
    <row r="7" spans="1:8">
      <c r="A7" s="183">
        <v>1</v>
      </c>
      <c r="B7" s="42" t="s">
        <v>156</v>
      </c>
      <c r="C7" s="419">
        <v>4.7259E-4</v>
      </c>
      <c r="D7" s="108">
        <v>0</v>
      </c>
      <c r="E7" s="419">
        <v>145.06308268000001</v>
      </c>
      <c r="F7" s="423">
        <v>1.1534562939999999</v>
      </c>
      <c r="G7" s="423">
        <v>0</v>
      </c>
      <c r="H7" s="108">
        <f>(G7)/(E7+F7)</f>
        <v>0</v>
      </c>
    </row>
    <row r="8" spans="1:8">
      <c r="A8" s="183">
        <v>2</v>
      </c>
      <c r="B8" s="43" t="s">
        <v>157</v>
      </c>
      <c r="C8" s="419">
        <v>1474.9102518802899</v>
      </c>
      <c r="D8" s="419">
        <v>597.282717679999</v>
      </c>
      <c r="E8" s="419">
        <v>1474.9102518802899</v>
      </c>
      <c r="F8" s="423">
        <v>209.77474353600002</v>
      </c>
      <c r="G8" s="419">
        <v>46.653695972118797</v>
      </c>
      <c r="H8" s="109">
        <f>(G8)/(E8+F8)</f>
        <v>2.7692830469229976E-2</v>
      </c>
    </row>
    <row r="9" spans="1:8">
      <c r="A9" s="183">
        <v>3</v>
      </c>
      <c r="B9" s="43" t="s">
        <v>158</v>
      </c>
      <c r="C9" s="419">
        <v>2364.6759656170902</v>
      </c>
      <c r="D9" s="419">
        <v>0.19993150000000001</v>
      </c>
      <c r="E9" s="419">
        <v>2364.6759656170902</v>
      </c>
      <c r="F9" s="423">
        <v>9.9965750000000006E-2</v>
      </c>
      <c r="G9" s="419">
        <v>0.16142864867940002</v>
      </c>
      <c r="H9" s="109">
        <f>(G9)/(E9+F9)</f>
        <v>6.8263824296485121E-5</v>
      </c>
    </row>
    <row r="10" spans="1:8">
      <c r="A10" s="183">
        <v>4</v>
      </c>
      <c r="B10" s="43" t="s">
        <v>159</v>
      </c>
      <c r="C10" s="107">
        <v>3191.1625297263899</v>
      </c>
      <c r="D10" s="108">
        <v>0</v>
      </c>
      <c r="E10" s="419">
        <v>3191.1625297263899</v>
      </c>
      <c r="F10" s="423">
        <v>0</v>
      </c>
      <c r="G10" s="423">
        <v>0</v>
      </c>
      <c r="H10" s="423">
        <f>(G10)/(E10+F10)</f>
        <v>0</v>
      </c>
    </row>
    <row r="11" spans="1:8">
      <c r="A11" s="184">
        <v>5</v>
      </c>
      <c r="B11" s="43" t="s">
        <v>160</v>
      </c>
      <c r="C11" s="108">
        <f>0</f>
        <v>0</v>
      </c>
      <c r="D11" s="108">
        <f>0</f>
        <v>0</v>
      </c>
      <c r="E11" s="419">
        <f>0</f>
        <v>0</v>
      </c>
      <c r="F11" s="423">
        <f>0</f>
        <v>0</v>
      </c>
      <c r="G11" s="423">
        <f>0</f>
        <v>0</v>
      </c>
      <c r="H11" s="423">
        <f>0</f>
        <v>0</v>
      </c>
    </row>
    <row r="12" spans="1:8">
      <c r="A12" s="183">
        <v>6</v>
      </c>
      <c r="B12" s="43" t="s">
        <v>161</v>
      </c>
      <c r="C12" s="107">
        <v>3385.9717331692</v>
      </c>
      <c r="D12" s="419">
        <v>0.05</v>
      </c>
      <c r="E12" s="419">
        <v>3385.9717331692</v>
      </c>
      <c r="F12" s="423">
        <v>0.01</v>
      </c>
      <c r="G12" s="419">
        <v>137.446382031562</v>
      </c>
      <c r="H12" s="109">
        <f t="shared" ref="H12:H23" si="0">(G12)/(E12+F12)</f>
        <v>4.0592771273729046E-2</v>
      </c>
    </row>
    <row r="13" spans="1:8">
      <c r="A13" s="183">
        <v>7</v>
      </c>
      <c r="B13" s="43" t="s">
        <v>162</v>
      </c>
      <c r="C13" s="107">
        <v>5935.6598988927199</v>
      </c>
      <c r="D13" s="419">
        <v>4263.1363813703801</v>
      </c>
      <c r="E13" s="419">
        <v>5812.52261871272</v>
      </c>
      <c r="F13" s="423">
        <v>955.55539369291103</v>
      </c>
      <c r="G13" s="419">
        <v>5673.8366936141392</v>
      </c>
      <c r="H13" s="109">
        <f t="shared" si="0"/>
        <v>0.83832318173848042</v>
      </c>
    </row>
    <row r="14" spans="1:8">
      <c r="A14" s="183">
        <v>8</v>
      </c>
      <c r="B14" s="43" t="s">
        <v>163</v>
      </c>
      <c r="C14" s="107">
        <v>16056.913281533702</v>
      </c>
      <c r="D14" s="419">
        <v>4504.6277049194696</v>
      </c>
      <c r="E14" s="419">
        <v>15966.606418973699</v>
      </c>
      <c r="F14" s="423">
        <v>1432.5438228010901</v>
      </c>
      <c r="G14" s="419">
        <v>11565.202041053937</v>
      </c>
      <c r="H14" s="109">
        <f t="shared" si="0"/>
        <v>0.66469924567271488</v>
      </c>
    </row>
    <row r="15" spans="1:8">
      <c r="A15" s="183">
        <v>9</v>
      </c>
      <c r="B15" s="43" t="s">
        <v>164</v>
      </c>
      <c r="C15" s="107">
        <v>109251.001821998</v>
      </c>
      <c r="D15" s="419">
        <v>10805.572784506701</v>
      </c>
      <c r="E15" s="419">
        <v>109251.001821998</v>
      </c>
      <c r="F15" s="423">
        <v>5042.0493223848198</v>
      </c>
      <c r="G15" s="419">
        <v>53809.602225799972</v>
      </c>
      <c r="H15" s="109">
        <f t="shared" si="0"/>
        <v>0.47080379504283243</v>
      </c>
    </row>
    <row r="16" spans="1:8">
      <c r="A16" s="183">
        <v>10</v>
      </c>
      <c r="B16" s="43" t="s">
        <v>165</v>
      </c>
      <c r="C16" s="107">
        <v>1010.64986644395</v>
      </c>
      <c r="D16" s="419">
        <v>24.086587129999998</v>
      </c>
      <c r="E16" s="419">
        <v>1010.64986644395</v>
      </c>
      <c r="F16" s="423">
        <v>9.1673458090000004</v>
      </c>
      <c r="G16" s="419">
        <v>1045.8527933724699</v>
      </c>
      <c r="H16" s="109">
        <f t="shared" si="0"/>
        <v>1.0255296545368193</v>
      </c>
    </row>
    <row r="17" spans="1:8">
      <c r="A17" s="183">
        <v>11</v>
      </c>
      <c r="B17" s="43" t="s">
        <v>166</v>
      </c>
      <c r="C17" s="107">
        <v>1225.4773911999901</v>
      </c>
      <c r="D17" s="419">
        <v>46.875046259999998</v>
      </c>
      <c r="E17" s="419">
        <v>1225.4773911999901</v>
      </c>
      <c r="F17" s="423">
        <v>11.493543668999999</v>
      </c>
      <c r="G17" s="419">
        <v>1855.45640230349</v>
      </c>
      <c r="H17" s="109">
        <f t="shared" si="0"/>
        <v>1.500000000000004</v>
      </c>
    </row>
    <row r="18" spans="1:8">
      <c r="A18" s="183">
        <v>12</v>
      </c>
      <c r="B18" s="43" t="s">
        <v>167</v>
      </c>
      <c r="C18" s="107">
        <v>14450.067841346701</v>
      </c>
      <c r="D18" s="108">
        <v>0</v>
      </c>
      <c r="E18" s="419">
        <v>14450.067841346701</v>
      </c>
      <c r="F18" s="423">
        <v>0</v>
      </c>
      <c r="G18" s="419">
        <v>1445.0067841346699</v>
      </c>
      <c r="H18" s="109">
        <f t="shared" si="0"/>
        <v>9.9999999999999992E-2</v>
      </c>
    </row>
    <row r="19" spans="1:8">
      <c r="A19" s="184">
        <v>13</v>
      </c>
      <c r="B19" s="43" t="s">
        <v>168</v>
      </c>
      <c r="C19" s="108">
        <f>0</f>
        <v>0</v>
      </c>
      <c r="D19" s="108">
        <f>0</f>
        <v>0</v>
      </c>
      <c r="E19" s="419">
        <f>0</f>
        <v>0</v>
      </c>
      <c r="F19" s="423">
        <f>0</f>
        <v>0</v>
      </c>
      <c r="G19" s="419">
        <f>0</f>
        <v>0</v>
      </c>
      <c r="H19" s="108">
        <v>0</v>
      </c>
    </row>
    <row r="20" spans="1:8">
      <c r="A20" s="183">
        <v>14</v>
      </c>
      <c r="B20" s="43" t="s">
        <v>169</v>
      </c>
      <c r="C20" s="107">
        <v>30.552272662850999</v>
      </c>
      <c r="D20" s="108">
        <v>0</v>
      </c>
      <c r="E20" s="419">
        <v>30.552272662850999</v>
      </c>
      <c r="F20" s="423">
        <v>0</v>
      </c>
      <c r="G20" s="419">
        <v>1.430987469</v>
      </c>
      <c r="H20" s="109">
        <f t="shared" si="0"/>
        <v>4.6837349377938771E-2</v>
      </c>
    </row>
    <row r="21" spans="1:8">
      <c r="A21" s="183">
        <v>15</v>
      </c>
      <c r="B21" s="43" t="s">
        <v>170</v>
      </c>
      <c r="C21" s="107">
        <v>696.27159504650001</v>
      </c>
      <c r="D21" s="108">
        <v>0</v>
      </c>
      <c r="E21" s="419">
        <v>696.27159504650001</v>
      </c>
      <c r="F21" s="423">
        <v>0</v>
      </c>
      <c r="G21" s="419">
        <v>1430.5464169488498</v>
      </c>
      <c r="H21" s="109">
        <f t="shared" si="0"/>
        <v>2.0545810386725769</v>
      </c>
    </row>
    <row r="22" spans="1:8">
      <c r="A22" s="183">
        <v>16</v>
      </c>
      <c r="B22" s="43" t="s">
        <v>171</v>
      </c>
      <c r="C22" s="107">
        <v>2374.9945354473903</v>
      </c>
      <c r="D22" s="108">
        <v>0</v>
      </c>
      <c r="E22" s="419">
        <v>2374.9945354473903</v>
      </c>
      <c r="F22" s="423">
        <v>0</v>
      </c>
      <c r="G22" s="419">
        <v>1052.7691399473899</v>
      </c>
      <c r="H22" s="109">
        <f t="shared" si="0"/>
        <v>0.44327223672919913</v>
      </c>
    </row>
    <row r="23" spans="1:8">
      <c r="A23" s="185">
        <v>17</v>
      </c>
      <c r="B23" s="44" t="s">
        <v>172</v>
      </c>
      <c r="C23" s="160">
        <v>161448</v>
      </c>
      <c r="D23" s="160">
        <v>20242</v>
      </c>
      <c r="E23" s="160">
        <v>161380</v>
      </c>
      <c r="F23" s="160">
        <v>7662</v>
      </c>
      <c r="G23" s="418">
        <v>78064</v>
      </c>
      <c r="H23" s="161">
        <f t="shared" si="0"/>
        <v>0.46180239230487097</v>
      </c>
    </row>
  </sheetData>
  <mergeCells count="5">
    <mergeCell ref="C4:D4"/>
    <mergeCell ref="E4:F4"/>
    <mergeCell ref="G4:H4"/>
    <mergeCell ref="B5:B6"/>
    <mergeCell ref="A5:A6"/>
  </mergeCells>
  <pageMargins left="0.7" right="0.7" top="0.75" bottom="0.75" header="0.3" footer="0.3"/>
  <pageSetup paperSize="9" scale="30"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BF113D-528D-4106-87D4-16697FC32B63}">
  <dimension ref="A1:S29"/>
  <sheetViews>
    <sheetView showGridLines="0" workbookViewId="0">
      <selection activeCell="R23" sqref="R23"/>
    </sheetView>
  </sheetViews>
  <sheetFormatPr baseColWidth="10" defaultColWidth="11.44140625" defaultRowHeight="14.4"/>
  <cols>
    <col min="1" max="1" width="7.6640625" style="49" customWidth="1"/>
    <col min="2" max="2" width="56.88671875" customWidth="1"/>
    <col min="3" max="17" width="9" customWidth="1"/>
    <col min="18" max="18" width="9" style="39" customWidth="1"/>
    <col min="19" max="19" width="9" customWidth="1"/>
  </cols>
  <sheetData>
    <row r="1" spans="1:19" ht="25.8">
      <c r="A1" s="186" t="s">
        <v>1246</v>
      </c>
      <c r="B1" s="21"/>
      <c r="C1" s="21"/>
      <c r="D1" s="21"/>
      <c r="E1" s="21"/>
      <c r="F1" s="21"/>
      <c r="G1" s="21"/>
      <c r="H1" s="21"/>
      <c r="I1" s="21"/>
      <c r="J1" s="21"/>
      <c r="K1" s="21"/>
      <c r="L1" s="21"/>
      <c r="M1" s="21"/>
      <c r="N1" s="21"/>
      <c r="O1" s="21"/>
      <c r="P1" s="21"/>
      <c r="Q1" s="21"/>
      <c r="S1" s="21"/>
    </row>
    <row r="2" spans="1:19">
      <c r="B2" s="21"/>
      <c r="C2" s="21"/>
      <c r="D2" s="21"/>
      <c r="E2" s="21"/>
      <c r="F2" s="21"/>
      <c r="G2" s="21"/>
      <c r="H2" s="21"/>
      <c r="I2" s="21"/>
      <c r="J2" s="21"/>
      <c r="K2" s="21"/>
      <c r="L2" s="21"/>
      <c r="M2" s="21"/>
      <c r="N2" s="21"/>
      <c r="O2" s="21"/>
      <c r="P2" s="21"/>
      <c r="Q2" s="21"/>
      <c r="S2" s="21"/>
    </row>
    <row r="3" spans="1:19">
      <c r="B3" s="21"/>
      <c r="C3" s="21"/>
      <c r="D3" s="21"/>
      <c r="E3" s="21"/>
      <c r="F3" s="21"/>
      <c r="G3" s="21"/>
      <c r="H3" s="21"/>
      <c r="I3" s="21"/>
      <c r="J3" s="21"/>
      <c r="K3" s="21"/>
      <c r="L3" s="21"/>
      <c r="M3" s="21"/>
      <c r="N3" s="21"/>
      <c r="O3" s="21"/>
      <c r="P3" s="21"/>
      <c r="Q3" s="21"/>
      <c r="S3" s="21"/>
    </row>
    <row r="4" spans="1:19">
      <c r="A4" s="689"/>
      <c r="B4" s="164" t="s">
        <v>393</v>
      </c>
      <c r="C4" s="692" t="s">
        <v>173</v>
      </c>
      <c r="D4" s="692"/>
      <c r="E4" s="692"/>
      <c r="F4" s="692"/>
      <c r="G4" s="692"/>
      <c r="H4" s="692"/>
      <c r="I4" s="692"/>
      <c r="J4" s="692"/>
      <c r="K4" s="692"/>
      <c r="L4" s="692"/>
      <c r="M4" s="692"/>
      <c r="N4" s="692"/>
      <c r="O4" s="692"/>
      <c r="P4" s="692"/>
      <c r="Q4" s="692"/>
      <c r="R4" s="693" t="s">
        <v>145</v>
      </c>
      <c r="S4" s="694" t="s">
        <v>174</v>
      </c>
    </row>
    <row r="5" spans="1:19">
      <c r="A5" s="690"/>
      <c r="B5" s="687" t="s">
        <v>148</v>
      </c>
      <c r="C5" s="176">
        <v>0</v>
      </c>
      <c r="D5" s="177">
        <v>0.02</v>
      </c>
      <c r="E5" s="176">
        <v>0.04</v>
      </c>
      <c r="F5" s="177">
        <v>0.1</v>
      </c>
      <c r="G5" s="177">
        <v>0.2</v>
      </c>
      <c r="H5" s="177">
        <v>0.35</v>
      </c>
      <c r="I5" s="177">
        <v>0.5</v>
      </c>
      <c r="J5" s="177">
        <v>0.7</v>
      </c>
      <c r="K5" s="177">
        <v>0.75</v>
      </c>
      <c r="L5" s="178">
        <v>1</v>
      </c>
      <c r="M5" s="178">
        <v>1.5</v>
      </c>
      <c r="N5" s="178">
        <v>2.5</v>
      </c>
      <c r="O5" s="178">
        <v>3.7</v>
      </c>
      <c r="P5" s="178">
        <v>12.5</v>
      </c>
      <c r="Q5" s="178" t="s">
        <v>175</v>
      </c>
      <c r="R5" s="693"/>
      <c r="S5" s="694"/>
    </row>
    <row r="6" spans="1:19">
      <c r="A6" s="691"/>
      <c r="B6" s="688"/>
      <c r="C6" s="22" t="s">
        <v>116</v>
      </c>
      <c r="D6" s="22" t="s">
        <v>117</v>
      </c>
      <c r="E6" s="22" t="s">
        <v>118</v>
      </c>
      <c r="F6" s="22" t="s">
        <v>119</v>
      </c>
      <c r="G6" s="22" t="s">
        <v>120</v>
      </c>
      <c r="H6" s="22" t="s">
        <v>121</v>
      </c>
      <c r="I6" s="22" t="s">
        <v>111</v>
      </c>
      <c r="J6" s="22" t="s">
        <v>122</v>
      </c>
      <c r="K6" s="22" t="s">
        <v>123</v>
      </c>
      <c r="L6" s="22" t="s">
        <v>124</v>
      </c>
      <c r="M6" s="22" t="s">
        <v>125</v>
      </c>
      <c r="N6" s="22" t="s">
        <v>126</v>
      </c>
      <c r="O6" s="22" t="s">
        <v>127</v>
      </c>
      <c r="P6" s="22" t="s">
        <v>176</v>
      </c>
      <c r="Q6" s="22" t="s">
        <v>177</v>
      </c>
      <c r="R6" s="40" t="s">
        <v>178</v>
      </c>
      <c r="S6" s="22" t="s">
        <v>179</v>
      </c>
    </row>
    <row r="7" spans="1:19">
      <c r="A7" s="183">
        <v>1</v>
      </c>
      <c r="B7" s="23" t="s">
        <v>156</v>
      </c>
      <c r="C7" s="110">
        <v>146.216538974</v>
      </c>
      <c r="D7" s="110">
        <v>0</v>
      </c>
      <c r="E7" s="110">
        <v>0</v>
      </c>
      <c r="F7" s="110">
        <v>0</v>
      </c>
      <c r="G7" s="110">
        <v>0</v>
      </c>
      <c r="H7" s="110">
        <v>0</v>
      </c>
      <c r="I7" s="110">
        <v>0</v>
      </c>
      <c r="J7" s="110">
        <v>0</v>
      </c>
      <c r="K7" s="110">
        <v>0</v>
      </c>
      <c r="L7" s="110">
        <v>0</v>
      </c>
      <c r="M7" s="110">
        <v>0</v>
      </c>
      <c r="N7" s="110">
        <v>0</v>
      </c>
      <c r="O7" s="110">
        <v>0</v>
      </c>
      <c r="P7" s="110">
        <v>0</v>
      </c>
      <c r="Q7" s="110">
        <v>0</v>
      </c>
      <c r="R7" s="110">
        <f>SUM(C7:Q7)</f>
        <v>146.216538974</v>
      </c>
      <c r="S7" s="106">
        <v>0</v>
      </c>
    </row>
    <row r="8" spans="1:19">
      <c r="A8" s="183">
        <v>2</v>
      </c>
      <c r="B8" s="24" t="s">
        <v>157</v>
      </c>
      <c r="C8" s="110">
        <v>1451.4165155557</v>
      </c>
      <c r="D8" s="110">
        <v>0</v>
      </c>
      <c r="E8" s="110">
        <v>0</v>
      </c>
      <c r="F8" s="110">
        <v>0</v>
      </c>
      <c r="G8" s="110">
        <v>233.2684798605934</v>
      </c>
      <c r="H8" s="110">
        <v>0</v>
      </c>
      <c r="I8" s="110">
        <v>0</v>
      </c>
      <c r="J8" s="110">
        <v>0</v>
      </c>
      <c r="K8" s="110">
        <v>0</v>
      </c>
      <c r="L8" s="110">
        <v>0</v>
      </c>
      <c r="M8" s="110">
        <v>0</v>
      </c>
      <c r="N8" s="110">
        <v>0</v>
      </c>
      <c r="O8" s="110">
        <v>0</v>
      </c>
      <c r="P8" s="110">
        <v>0</v>
      </c>
      <c r="Q8" s="110">
        <v>0</v>
      </c>
      <c r="R8" s="110">
        <f>SUM(C8:Q8)</f>
        <v>1684.6849954162935</v>
      </c>
      <c r="S8" s="106">
        <v>0</v>
      </c>
    </row>
    <row r="9" spans="1:19">
      <c r="A9" s="183">
        <v>3</v>
      </c>
      <c r="B9" s="24" t="s">
        <v>158</v>
      </c>
      <c r="C9" s="110">
        <v>2363.9687881237001</v>
      </c>
      <c r="D9" s="110">
        <v>0</v>
      </c>
      <c r="E9" s="110">
        <v>0</v>
      </c>
      <c r="F9" s="110">
        <v>0</v>
      </c>
      <c r="G9" s="110">
        <v>0.80714324339700005</v>
      </c>
      <c r="H9" s="110">
        <v>0</v>
      </c>
      <c r="I9" s="110">
        <v>0</v>
      </c>
      <c r="J9" s="110">
        <v>0</v>
      </c>
      <c r="K9" s="110">
        <v>0</v>
      </c>
      <c r="L9" s="110">
        <v>0</v>
      </c>
      <c r="M9" s="110">
        <v>0</v>
      </c>
      <c r="N9" s="110">
        <v>0</v>
      </c>
      <c r="O9" s="110">
        <v>0</v>
      </c>
      <c r="P9" s="110">
        <v>0</v>
      </c>
      <c r="Q9" s="110">
        <v>0</v>
      </c>
      <c r="R9" s="110">
        <f>SUM(C9:Q9)</f>
        <v>2364.7759313670972</v>
      </c>
      <c r="S9" s="106">
        <v>0</v>
      </c>
    </row>
    <row r="10" spans="1:19">
      <c r="A10" s="183">
        <v>4</v>
      </c>
      <c r="B10" s="24" t="s">
        <v>159</v>
      </c>
      <c r="C10" s="110">
        <v>3191.1625297263899</v>
      </c>
      <c r="D10" s="110">
        <v>0</v>
      </c>
      <c r="E10" s="110">
        <v>0</v>
      </c>
      <c r="F10" s="110">
        <v>0</v>
      </c>
      <c r="G10" s="110">
        <v>0</v>
      </c>
      <c r="H10" s="110">
        <v>0</v>
      </c>
      <c r="I10" s="110">
        <v>0</v>
      </c>
      <c r="J10" s="110">
        <v>0</v>
      </c>
      <c r="K10" s="110">
        <v>0</v>
      </c>
      <c r="L10" s="110">
        <v>0</v>
      </c>
      <c r="M10" s="110">
        <v>0</v>
      </c>
      <c r="N10" s="110">
        <v>0</v>
      </c>
      <c r="O10" s="110">
        <v>0</v>
      </c>
      <c r="P10" s="110">
        <v>0</v>
      </c>
      <c r="Q10" s="110">
        <v>0</v>
      </c>
      <c r="R10" s="110">
        <f>SUM(C10:Q10)</f>
        <v>3191.1625297263899</v>
      </c>
      <c r="S10" s="106">
        <v>0</v>
      </c>
    </row>
    <row r="11" spans="1:19">
      <c r="A11" s="184">
        <v>5</v>
      </c>
      <c r="B11" s="24" t="s">
        <v>160</v>
      </c>
      <c r="C11" s="168">
        <v>0</v>
      </c>
      <c r="D11" s="168">
        <v>0</v>
      </c>
      <c r="E11" s="168">
        <v>0</v>
      </c>
      <c r="F11" s="168">
        <v>0</v>
      </c>
      <c r="G11" s="168">
        <v>0</v>
      </c>
      <c r="H11" s="168">
        <v>0</v>
      </c>
      <c r="I11" s="168">
        <v>0</v>
      </c>
      <c r="J11" s="168">
        <v>0</v>
      </c>
      <c r="K11" s="168">
        <v>0</v>
      </c>
      <c r="L11" s="168">
        <v>0</v>
      </c>
      <c r="M11" s="168">
        <v>0</v>
      </c>
      <c r="N11" s="168">
        <v>0</v>
      </c>
      <c r="O11" s="168">
        <v>0</v>
      </c>
      <c r="P11" s="168">
        <v>0</v>
      </c>
      <c r="Q11" s="168">
        <v>0</v>
      </c>
      <c r="R11" s="168">
        <f t="shared" ref="R11:R23" si="0">SUM(C11:Q11)</f>
        <v>0</v>
      </c>
      <c r="S11" s="106">
        <v>0</v>
      </c>
    </row>
    <row r="12" spans="1:19">
      <c r="A12" s="183">
        <v>6</v>
      </c>
      <c r="B12" s="24" t="s">
        <v>161</v>
      </c>
      <c r="C12" s="110">
        <v>2699.8952618035996</v>
      </c>
      <c r="D12" s="110">
        <v>0</v>
      </c>
      <c r="E12" s="110">
        <v>0</v>
      </c>
      <c r="F12" s="110">
        <v>0</v>
      </c>
      <c r="G12" s="110">
        <v>685.33951217079107</v>
      </c>
      <c r="H12" s="110">
        <v>0</v>
      </c>
      <c r="I12" s="110">
        <v>0.73695919480501115</v>
      </c>
      <c r="J12" s="110">
        <v>0</v>
      </c>
      <c r="K12" s="110">
        <v>0</v>
      </c>
      <c r="L12" s="110">
        <v>0.01</v>
      </c>
      <c r="M12" s="110">
        <v>0</v>
      </c>
      <c r="N12" s="110">
        <v>0</v>
      </c>
      <c r="O12" s="110">
        <v>0</v>
      </c>
      <c r="P12" s="110">
        <v>0</v>
      </c>
      <c r="Q12" s="110">
        <v>0</v>
      </c>
      <c r="R12" s="110">
        <f t="shared" si="0"/>
        <v>3385.9817331691961</v>
      </c>
      <c r="S12" s="106">
        <v>0</v>
      </c>
    </row>
    <row r="13" spans="1:19">
      <c r="A13" s="183">
        <v>7</v>
      </c>
      <c r="B13" s="24" t="s">
        <v>162</v>
      </c>
      <c r="C13" s="110">
        <v>0</v>
      </c>
      <c r="D13" s="110">
        <v>0</v>
      </c>
      <c r="E13" s="110">
        <v>0</v>
      </c>
      <c r="F13" s="110">
        <v>0</v>
      </c>
      <c r="G13" s="110">
        <v>0</v>
      </c>
      <c r="H13" s="110">
        <v>0</v>
      </c>
      <c r="I13" s="110">
        <v>0</v>
      </c>
      <c r="J13" s="110">
        <v>0</v>
      </c>
      <c r="K13" s="110">
        <v>0</v>
      </c>
      <c r="L13" s="110">
        <v>6768.0780124056282</v>
      </c>
      <c r="M13" s="110">
        <v>0</v>
      </c>
      <c r="N13" s="110">
        <v>0</v>
      </c>
      <c r="O13" s="110">
        <v>0</v>
      </c>
      <c r="P13" s="110">
        <v>0</v>
      </c>
      <c r="Q13" s="110">
        <v>0</v>
      </c>
      <c r="R13" s="110">
        <f t="shared" si="0"/>
        <v>6768.0780124056282</v>
      </c>
      <c r="S13" s="106">
        <v>0</v>
      </c>
    </row>
    <row r="14" spans="1:19">
      <c r="A14" s="183">
        <v>8</v>
      </c>
      <c r="B14" s="24" t="s">
        <v>163</v>
      </c>
      <c r="C14" s="110">
        <v>0</v>
      </c>
      <c r="D14" s="110">
        <v>0</v>
      </c>
      <c r="E14" s="110">
        <v>0</v>
      </c>
      <c r="F14" s="110">
        <v>0</v>
      </c>
      <c r="G14" s="110">
        <v>0</v>
      </c>
      <c r="H14" s="110">
        <v>0</v>
      </c>
      <c r="I14" s="110">
        <v>0</v>
      </c>
      <c r="J14" s="110">
        <v>0</v>
      </c>
      <c r="K14" s="110">
        <v>17399.150241774823</v>
      </c>
      <c r="L14" s="110">
        <v>0</v>
      </c>
      <c r="M14" s="110">
        <v>0</v>
      </c>
      <c r="N14" s="110">
        <v>0</v>
      </c>
      <c r="O14" s="110">
        <v>0</v>
      </c>
      <c r="P14" s="110">
        <v>0</v>
      </c>
      <c r="Q14" s="110">
        <v>0</v>
      </c>
      <c r="R14" s="110">
        <f t="shared" si="0"/>
        <v>17399.150241774823</v>
      </c>
      <c r="S14" s="106">
        <v>0</v>
      </c>
    </row>
    <row r="15" spans="1:19">
      <c r="A15" s="183">
        <v>9</v>
      </c>
      <c r="B15" s="24" t="s">
        <v>164</v>
      </c>
      <c r="C15" s="110">
        <v>0</v>
      </c>
      <c r="D15" s="110">
        <v>0</v>
      </c>
      <c r="E15" s="110">
        <v>0</v>
      </c>
      <c r="F15" s="110">
        <v>0</v>
      </c>
      <c r="G15" s="110">
        <v>0</v>
      </c>
      <c r="H15" s="110">
        <v>84046.265861477004</v>
      </c>
      <c r="I15" s="110">
        <v>0</v>
      </c>
      <c r="J15" s="110">
        <v>0</v>
      </c>
      <c r="K15" s="110">
        <v>0</v>
      </c>
      <c r="L15" s="110">
        <v>30246.785282906301</v>
      </c>
      <c r="M15" s="110">
        <v>0</v>
      </c>
      <c r="N15" s="110">
        <v>0</v>
      </c>
      <c r="O15" s="110">
        <v>0</v>
      </c>
      <c r="P15" s="110">
        <v>0</v>
      </c>
      <c r="Q15" s="110">
        <v>0</v>
      </c>
      <c r="R15" s="110">
        <f t="shared" si="0"/>
        <v>114293.05114438331</v>
      </c>
      <c r="S15" s="106">
        <v>0</v>
      </c>
    </row>
    <row r="16" spans="1:19">
      <c r="A16" s="183">
        <v>10</v>
      </c>
      <c r="B16" s="24" t="s">
        <v>165</v>
      </c>
      <c r="C16" s="110">
        <v>0</v>
      </c>
      <c r="D16" s="110">
        <v>0</v>
      </c>
      <c r="E16" s="110">
        <v>0</v>
      </c>
      <c r="F16" s="110">
        <v>0</v>
      </c>
      <c r="G16" s="110">
        <v>0</v>
      </c>
      <c r="H16" s="110">
        <v>0</v>
      </c>
      <c r="I16" s="110">
        <v>0</v>
      </c>
      <c r="J16" s="110">
        <v>0</v>
      </c>
      <c r="K16" s="110">
        <v>0</v>
      </c>
      <c r="L16" s="110">
        <v>967.74605001391103</v>
      </c>
      <c r="M16" s="110">
        <v>52.07116223904</v>
      </c>
      <c r="N16" s="110">
        <v>0</v>
      </c>
      <c r="O16" s="110">
        <v>0</v>
      </c>
      <c r="P16" s="110">
        <v>0</v>
      </c>
      <c r="Q16" s="110">
        <v>0</v>
      </c>
      <c r="R16" s="110">
        <f t="shared" si="0"/>
        <v>1019.817212252951</v>
      </c>
      <c r="S16" s="106">
        <v>0</v>
      </c>
    </row>
    <row r="17" spans="1:19">
      <c r="A17" s="183">
        <v>11</v>
      </c>
      <c r="B17" s="24" t="s">
        <v>166</v>
      </c>
      <c r="C17" s="110">
        <v>0</v>
      </c>
      <c r="D17" s="110">
        <v>0</v>
      </c>
      <c r="E17" s="110">
        <v>0</v>
      </c>
      <c r="F17" s="110">
        <v>0</v>
      </c>
      <c r="G17" s="110">
        <v>0</v>
      </c>
      <c r="H17" s="110">
        <v>0</v>
      </c>
      <c r="I17" s="110">
        <v>0</v>
      </c>
      <c r="J17" s="110">
        <v>0</v>
      </c>
      <c r="K17" s="110">
        <v>0</v>
      </c>
      <c r="L17" s="110">
        <v>0</v>
      </c>
      <c r="M17" s="110">
        <v>1236.9709348689898</v>
      </c>
      <c r="N17" s="110">
        <v>0</v>
      </c>
      <c r="O17" s="110">
        <v>0</v>
      </c>
      <c r="P17" s="110">
        <v>0</v>
      </c>
      <c r="Q17" s="110">
        <v>0</v>
      </c>
      <c r="R17" s="110">
        <f t="shared" si="0"/>
        <v>1236.9709348689898</v>
      </c>
      <c r="S17" s="106">
        <v>0</v>
      </c>
    </row>
    <row r="18" spans="1:19">
      <c r="A18" s="183">
        <v>12</v>
      </c>
      <c r="B18" s="24" t="s">
        <v>167</v>
      </c>
      <c r="C18" s="110">
        <v>0</v>
      </c>
      <c r="D18" s="110">
        <v>0</v>
      </c>
      <c r="E18" s="110">
        <v>0</v>
      </c>
      <c r="F18" s="110">
        <v>14450.067841346701</v>
      </c>
      <c r="G18" s="110">
        <v>0</v>
      </c>
      <c r="H18" s="110">
        <v>0</v>
      </c>
      <c r="I18" s="110">
        <v>0</v>
      </c>
      <c r="J18" s="110">
        <v>0</v>
      </c>
      <c r="K18" s="110">
        <v>0</v>
      </c>
      <c r="L18" s="110">
        <v>0</v>
      </c>
      <c r="M18" s="110">
        <v>0</v>
      </c>
      <c r="N18" s="110">
        <v>0</v>
      </c>
      <c r="O18" s="110">
        <v>0</v>
      </c>
      <c r="P18" s="110">
        <v>0</v>
      </c>
      <c r="Q18" s="110">
        <v>0</v>
      </c>
      <c r="R18" s="110">
        <f>SUM(C18:Q18)</f>
        <v>14450.067841346701</v>
      </c>
      <c r="S18" s="106">
        <v>0</v>
      </c>
    </row>
    <row r="19" spans="1:19">
      <c r="A19" s="184">
        <v>13</v>
      </c>
      <c r="B19" s="24" t="s">
        <v>168</v>
      </c>
      <c r="C19" s="168">
        <v>0</v>
      </c>
      <c r="D19" s="168">
        <v>0</v>
      </c>
      <c r="E19" s="168">
        <v>0</v>
      </c>
      <c r="F19" s="168">
        <v>0</v>
      </c>
      <c r="G19" s="168">
        <v>0</v>
      </c>
      <c r="H19" s="168">
        <v>0</v>
      </c>
      <c r="I19" s="168">
        <v>0</v>
      </c>
      <c r="J19" s="168">
        <v>0</v>
      </c>
      <c r="K19" s="168">
        <v>0</v>
      </c>
      <c r="L19" s="168">
        <v>0</v>
      </c>
      <c r="M19" s="168">
        <v>0</v>
      </c>
      <c r="N19" s="168">
        <v>0</v>
      </c>
      <c r="O19" s="168">
        <v>0</v>
      </c>
      <c r="P19" s="168">
        <v>0</v>
      </c>
      <c r="Q19" s="168">
        <v>0</v>
      </c>
      <c r="R19" s="168">
        <f t="shared" si="0"/>
        <v>0</v>
      </c>
      <c r="S19" s="106">
        <v>0</v>
      </c>
    </row>
    <row r="20" spans="1:19">
      <c r="A20" s="183">
        <v>14</v>
      </c>
      <c r="B20" s="24" t="s">
        <v>180</v>
      </c>
      <c r="C20" s="110">
        <v>16.242397972851002</v>
      </c>
      <c r="D20" s="168">
        <v>0</v>
      </c>
      <c r="E20" s="168">
        <v>0</v>
      </c>
      <c r="F20" s="110">
        <v>14.309874689999999</v>
      </c>
      <c r="G20" s="168">
        <v>0</v>
      </c>
      <c r="H20" s="168">
        <v>0</v>
      </c>
      <c r="I20" s="168">
        <v>0</v>
      </c>
      <c r="J20" s="168">
        <v>0</v>
      </c>
      <c r="K20" s="168">
        <v>0</v>
      </c>
      <c r="L20" s="168">
        <v>0</v>
      </c>
      <c r="M20" s="168">
        <v>0</v>
      </c>
      <c r="N20" s="168">
        <v>0</v>
      </c>
      <c r="O20" s="168">
        <v>0</v>
      </c>
      <c r="P20" s="168">
        <v>0</v>
      </c>
      <c r="Q20" s="168">
        <v>0</v>
      </c>
      <c r="R20" s="110">
        <f t="shared" si="0"/>
        <v>30.552272662851003</v>
      </c>
      <c r="S20" s="106">
        <v>0</v>
      </c>
    </row>
    <row r="21" spans="1:19">
      <c r="A21" s="183">
        <v>15</v>
      </c>
      <c r="B21" s="24" t="s">
        <v>170</v>
      </c>
      <c r="C21" s="168">
        <v>0</v>
      </c>
      <c r="D21" s="168">
        <v>0</v>
      </c>
      <c r="E21" s="168">
        <v>0</v>
      </c>
      <c r="F21" s="168">
        <v>0</v>
      </c>
      <c r="G21" s="168">
        <v>0</v>
      </c>
      <c r="H21" s="168">
        <v>0</v>
      </c>
      <c r="I21" s="168">
        <v>0</v>
      </c>
      <c r="J21" s="168">
        <v>0</v>
      </c>
      <c r="K21" s="168">
        <v>0</v>
      </c>
      <c r="L21" s="110">
        <v>206.75504711160002</v>
      </c>
      <c r="M21" s="168">
        <v>0</v>
      </c>
      <c r="N21" s="110">
        <v>489.51654793489996</v>
      </c>
      <c r="O21" s="168">
        <v>0</v>
      </c>
      <c r="P21" s="168">
        <v>0</v>
      </c>
      <c r="Q21" s="168">
        <v>0</v>
      </c>
      <c r="R21" s="110">
        <f t="shared" si="0"/>
        <v>696.27159504650001</v>
      </c>
      <c r="S21" s="106">
        <v>0</v>
      </c>
    </row>
    <row r="22" spans="1:19">
      <c r="A22" s="183">
        <v>16</v>
      </c>
      <c r="B22" s="24" t="s">
        <v>171</v>
      </c>
      <c r="C22" s="110">
        <v>1322.2253955000001</v>
      </c>
      <c r="D22" s="110">
        <v>0</v>
      </c>
      <c r="E22" s="110">
        <v>0</v>
      </c>
      <c r="F22" s="110">
        <v>0</v>
      </c>
      <c r="G22" s="110">
        <v>0</v>
      </c>
      <c r="H22" s="110">
        <v>0</v>
      </c>
      <c r="I22" s="110">
        <v>0</v>
      </c>
      <c r="J22" s="110">
        <v>0</v>
      </c>
      <c r="K22" s="110">
        <v>0</v>
      </c>
      <c r="L22" s="110">
        <v>1052.7691399473899</v>
      </c>
      <c r="M22" s="168">
        <v>0</v>
      </c>
      <c r="N22" s="110">
        <v>0</v>
      </c>
      <c r="O22" s="168">
        <v>0</v>
      </c>
      <c r="P22" s="168">
        <v>0</v>
      </c>
      <c r="Q22" s="168">
        <v>0</v>
      </c>
      <c r="R22" s="110">
        <f t="shared" si="0"/>
        <v>2374.9945354473903</v>
      </c>
      <c r="S22" s="106">
        <v>0</v>
      </c>
    </row>
    <row r="23" spans="1:19">
      <c r="A23" s="185">
        <v>17</v>
      </c>
      <c r="B23" s="25" t="s">
        <v>172</v>
      </c>
      <c r="C23" s="169">
        <v>11191.1274276562</v>
      </c>
      <c r="D23" s="170">
        <v>0</v>
      </c>
      <c r="E23" s="170">
        <v>0</v>
      </c>
      <c r="F23" s="169">
        <v>14464.377716036699</v>
      </c>
      <c r="G23" s="169">
        <v>919.41513527478583</v>
      </c>
      <c r="H23" s="169">
        <v>84046.265861477004</v>
      </c>
      <c r="I23" s="169">
        <v>0.73695919480501115</v>
      </c>
      <c r="J23" s="170">
        <v>0</v>
      </c>
      <c r="K23" s="169">
        <v>17399.150241774823</v>
      </c>
      <c r="L23" s="169">
        <v>39242.143532384747</v>
      </c>
      <c r="M23" s="169">
        <v>1289.04209710803</v>
      </c>
      <c r="N23" s="169">
        <v>489.51654793489996</v>
      </c>
      <c r="O23" s="170">
        <v>0</v>
      </c>
      <c r="P23" s="170">
        <v>0</v>
      </c>
      <c r="Q23" s="170">
        <v>0</v>
      </c>
      <c r="R23" s="169">
        <f t="shared" si="0"/>
        <v>169041.77551884201</v>
      </c>
      <c r="S23" s="106">
        <v>0</v>
      </c>
    </row>
    <row r="24" spans="1:19">
      <c r="R24"/>
    </row>
    <row r="25" spans="1:19">
      <c r="R25"/>
    </row>
    <row r="26" spans="1:19" ht="33.6">
      <c r="B26" s="306"/>
      <c r="R26"/>
    </row>
    <row r="27" spans="1:19">
      <c r="R27"/>
    </row>
    <row r="28" spans="1:19">
      <c r="R28"/>
    </row>
    <row r="29" spans="1:19">
      <c r="R29"/>
    </row>
  </sheetData>
  <mergeCells count="5">
    <mergeCell ref="A4:A6"/>
    <mergeCell ref="C4:Q4"/>
    <mergeCell ref="R4:R5"/>
    <mergeCell ref="S4:S5"/>
    <mergeCell ref="B5:B6"/>
  </mergeCell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A967AE-30D9-4CAA-B97E-1762E5CCFABC}">
  <dimension ref="A1:J17"/>
  <sheetViews>
    <sheetView showGridLines="0" zoomScaleNormal="100" workbookViewId="0"/>
  </sheetViews>
  <sheetFormatPr baseColWidth="10" defaultColWidth="11.44140625" defaultRowHeight="14.4"/>
  <cols>
    <col min="1" max="1" width="11.88671875" customWidth="1"/>
    <col min="2" max="2" width="33.109375" customWidth="1"/>
    <col min="3" max="10" width="21.6640625" customWidth="1"/>
  </cols>
  <sheetData>
    <row r="1" spans="1:10" ht="25.8">
      <c r="A1" s="186" t="s">
        <v>1133</v>
      </c>
    </row>
    <row r="3" spans="1:10">
      <c r="B3" s="274"/>
      <c r="C3" s="98"/>
      <c r="D3" s="98"/>
      <c r="E3" s="98"/>
      <c r="F3" s="98"/>
      <c r="G3" s="98"/>
      <c r="H3" s="98"/>
      <c r="I3" s="98"/>
      <c r="J3" s="98"/>
    </row>
    <row r="4" spans="1:10">
      <c r="A4" s="275"/>
      <c r="B4" s="276"/>
      <c r="C4" s="692" t="s">
        <v>116</v>
      </c>
      <c r="D4" s="692" t="s">
        <v>117</v>
      </c>
      <c r="E4" s="692" t="s">
        <v>118</v>
      </c>
      <c r="F4" s="692" t="s">
        <v>119</v>
      </c>
      <c r="G4" s="692" t="s">
        <v>120</v>
      </c>
      <c r="H4" s="692" t="s">
        <v>121</v>
      </c>
      <c r="I4" s="692" t="s">
        <v>111</v>
      </c>
      <c r="J4" s="692" t="s">
        <v>122</v>
      </c>
    </row>
    <row r="5" spans="1:10" ht="42">
      <c r="A5" s="275"/>
      <c r="B5" s="276"/>
      <c r="C5" s="176" t="s">
        <v>792</v>
      </c>
      <c r="D5" s="177" t="s">
        <v>793</v>
      </c>
      <c r="E5" s="176" t="s">
        <v>794</v>
      </c>
      <c r="F5" s="177" t="s">
        <v>1040</v>
      </c>
      <c r="G5" s="177" t="s">
        <v>795</v>
      </c>
      <c r="H5" s="177" t="s">
        <v>796</v>
      </c>
      <c r="I5" s="177" t="s">
        <v>797</v>
      </c>
      <c r="J5" s="177" t="s">
        <v>154</v>
      </c>
    </row>
    <row r="6" spans="1:10" ht="28.8">
      <c r="A6" s="310" t="s">
        <v>798</v>
      </c>
      <c r="B6" s="89" t="s">
        <v>799</v>
      </c>
      <c r="C6" s="110">
        <v>0</v>
      </c>
      <c r="D6" s="110">
        <v>0</v>
      </c>
      <c r="E6" s="312"/>
      <c r="F6" s="317" t="s">
        <v>800</v>
      </c>
      <c r="G6" s="110">
        <v>0</v>
      </c>
      <c r="H6" s="110">
        <v>0</v>
      </c>
      <c r="I6" s="110">
        <v>0</v>
      </c>
      <c r="J6" s="110">
        <v>0</v>
      </c>
    </row>
    <row r="7" spans="1:10">
      <c r="A7" s="310" t="s">
        <v>801</v>
      </c>
      <c r="B7" s="89" t="s">
        <v>802</v>
      </c>
      <c r="C7" s="110">
        <v>0</v>
      </c>
      <c r="D7" s="110">
        <v>0</v>
      </c>
      <c r="E7" s="313"/>
      <c r="F7" s="317" t="s">
        <v>800</v>
      </c>
      <c r="G7" s="110">
        <v>0</v>
      </c>
      <c r="H7" s="110">
        <v>0</v>
      </c>
      <c r="I7" s="110">
        <v>0</v>
      </c>
      <c r="J7" s="110">
        <v>0</v>
      </c>
    </row>
    <row r="8" spans="1:10">
      <c r="A8" s="310">
        <v>1</v>
      </c>
      <c r="B8" s="89" t="s">
        <v>803</v>
      </c>
      <c r="C8" s="110">
        <v>335.60088749390002</v>
      </c>
      <c r="D8" s="110">
        <v>499.93028068334598</v>
      </c>
      <c r="E8" s="312"/>
      <c r="F8" s="317" t="s">
        <v>800</v>
      </c>
      <c r="G8" s="110">
        <v>4580.6661471850994</v>
      </c>
      <c r="H8" s="110">
        <v>1169.7436354481399</v>
      </c>
      <c r="I8" s="110">
        <v>1169.7436354481399</v>
      </c>
      <c r="J8" s="110">
        <v>359.31951185639798</v>
      </c>
    </row>
    <row r="9" spans="1:10">
      <c r="A9" s="310">
        <v>2</v>
      </c>
      <c r="B9" s="314" t="s">
        <v>804</v>
      </c>
      <c r="C9" s="312"/>
      <c r="D9" s="312"/>
      <c r="E9" s="110">
        <v>0</v>
      </c>
      <c r="F9" s="110">
        <v>0</v>
      </c>
      <c r="G9" s="110">
        <v>0</v>
      </c>
      <c r="H9" s="110">
        <v>0</v>
      </c>
      <c r="I9" s="110">
        <v>0</v>
      </c>
      <c r="J9" s="110">
        <v>0</v>
      </c>
    </row>
    <row r="10" spans="1:10" ht="28.8">
      <c r="A10" s="310" t="s">
        <v>805</v>
      </c>
      <c r="B10" s="315" t="s">
        <v>806</v>
      </c>
      <c r="C10" s="312"/>
      <c r="D10" s="312"/>
      <c r="E10" s="110">
        <v>0</v>
      </c>
      <c r="F10" s="312"/>
      <c r="G10" s="110">
        <v>0</v>
      </c>
      <c r="H10" s="110">
        <v>0</v>
      </c>
      <c r="I10" s="110">
        <v>0</v>
      </c>
      <c r="J10" s="110">
        <v>0</v>
      </c>
    </row>
    <row r="11" spans="1:10" ht="28.8">
      <c r="A11" s="310" t="s">
        <v>807</v>
      </c>
      <c r="B11" s="315" t="s">
        <v>808</v>
      </c>
      <c r="C11" s="312"/>
      <c r="D11" s="312"/>
      <c r="E11" s="110">
        <v>0</v>
      </c>
      <c r="F11" s="312"/>
      <c r="G11" s="110">
        <v>0</v>
      </c>
      <c r="H11" s="110">
        <v>0</v>
      </c>
      <c r="I11" s="110">
        <v>0</v>
      </c>
      <c r="J11" s="110">
        <v>0</v>
      </c>
    </row>
    <row r="12" spans="1:10" ht="28.8">
      <c r="A12" s="310" t="s">
        <v>809</v>
      </c>
      <c r="B12" s="315" t="s">
        <v>810</v>
      </c>
      <c r="C12" s="312"/>
      <c r="D12" s="312"/>
      <c r="E12" s="110">
        <v>0</v>
      </c>
      <c r="F12" s="312"/>
      <c r="G12" s="110">
        <v>0</v>
      </c>
      <c r="H12" s="110">
        <v>0</v>
      </c>
      <c r="I12" s="110">
        <v>0</v>
      </c>
      <c r="J12" s="110">
        <v>0</v>
      </c>
    </row>
    <row r="13" spans="1:10" ht="28.8">
      <c r="A13" s="310">
        <v>3</v>
      </c>
      <c r="B13" s="314" t="s">
        <v>811</v>
      </c>
      <c r="C13" s="312"/>
      <c r="D13" s="312"/>
      <c r="E13" s="312"/>
      <c r="F13" s="312"/>
      <c r="G13" s="110">
        <v>0</v>
      </c>
      <c r="H13" s="110">
        <v>0</v>
      </c>
      <c r="I13" s="110">
        <v>0</v>
      </c>
      <c r="J13" s="110">
        <v>0</v>
      </c>
    </row>
    <row r="14" spans="1:10" ht="28.8">
      <c r="A14" s="310">
        <v>4</v>
      </c>
      <c r="B14" s="314" t="s">
        <v>812</v>
      </c>
      <c r="C14" s="312"/>
      <c r="D14" s="312"/>
      <c r="E14" s="312"/>
      <c r="F14" s="312"/>
      <c r="G14" s="110">
        <v>0</v>
      </c>
      <c r="H14" s="110">
        <v>1.5509000000000001E-4</v>
      </c>
      <c r="I14" s="110">
        <v>1.5509000000000001E-4</v>
      </c>
      <c r="J14" s="110">
        <v>3.1018E-5</v>
      </c>
    </row>
    <row r="15" spans="1:10">
      <c r="A15" s="310">
        <v>5</v>
      </c>
      <c r="B15" s="314" t="s">
        <v>813</v>
      </c>
      <c r="C15" s="312"/>
      <c r="D15" s="312"/>
      <c r="E15" s="312"/>
      <c r="F15" s="312"/>
      <c r="G15" s="110">
        <v>0</v>
      </c>
      <c r="H15" s="110">
        <v>0</v>
      </c>
      <c r="I15" s="110">
        <v>0</v>
      </c>
      <c r="J15" s="110">
        <v>0</v>
      </c>
    </row>
    <row r="16" spans="1:10">
      <c r="A16" s="310">
        <v>6</v>
      </c>
      <c r="B16" s="316" t="s">
        <v>145</v>
      </c>
      <c r="C16" s="312"/>
      <c r="D16" s="312"/>
      <c r="E16" s="312"/>
      <c r="F16" s="312"/>
      <c r="G16" s="110">
        <v>4580.6661471850994</v>
      </c>
      <c r="H16" s="110">
        <v>1169.74379053814</v>
      </c>
      <c r="I16" s="110">
        <v>1169.74379053814</v>
      </c>
      <c r="J16" s="110">
        <v>359.319542874398</v>
      </c>
    </row>
    <row r="17" spans="7:10">
      <c r="G17" s="13"/>
      <c r="H17" s="13"/>
      <c r="I17" s="13"/>
      <c r="J17" s="13"/>
    </row>
  </sheetData>
  <mergeCells count="1">
    <mergeCell ref="C4:J4"/>
  </mergeCells>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457A51-2FFC-4541-A96F-0D02F6455AB6}">
  <dimension ref="A1:D12"/>
  <sheetViews>
    <sheetView showGridLines="0" workbookViewId="0"/>
  </sheetViews>
  <sheetFormatPr baseColWidth="10" defaultColWidth="11.44140625" defaultRowHeight="14.4"/>
  <cols>
    <col min="2" max="2" width="81.6640625" customWidth="1"/>
    <col min="3" max="3" width="28.88671875" customWidth="1"/>
    <col min="4" max="4" width="37.109375" customWidth="1"/>
  </cols>
  <sheetData>
    <row r="1" spans="1:4" ht="25.8">
      <c r="A1" s="186" t="s">
        <v>821</v>
      </c>
      <c r="B1" s="186"/>
      <c r="C1" s="186"/>
      <c r="D1" s="186"/>
    </row>
    <row r="3" spans="1:4" ht="21">
      <c r="A3" s="269"/>
      <c r="B3" s="98"/>
      <c r="C3" s="98"/>
      <c r="D3" s="98"/>
    </row>
    <row r="4" spans="1:4">
      <c r="A4" s="695"/>
      <c r="B4" s="696"/>
      <c r="C4" s="176" t="s">
        <v>116</v>
      </c>
      <c r="D4" s="176" t="s">
        <v>117</v>
      </c>
    </row>
    <row r="5" spans="1:4" ht="15.6" customHeight="1">
      <c r="A5" s="697"/>
      <c r="B5" s="698"/>
      <c r="C5" s="320" t="s">
        <v>814</v>
      </c>
      <c r="D5" s="320" t="s">
        <v>154</v>
      </c>
    </row>
    <row r="6" spans="1:4">
      <c r="A6" s="699"/>
      <c r="B6" s="700"/>
      <c r="C6" s="321"/>
      <c r="D6" s="321"/>
    </row>
    <row r="7" spans="1:4">
      <c r="A7" s="314">
        <v>1</v>
      </c>
      <c r="B7" s="89" t="s">
        <v>815</v>
      </c>
      <c r="C7" s="110">
        <v>0</v>
      </c>
      <c r="D7" s="110">
        <v>0</v>
      </c>
    </row>
    <row r="8" spans="1:4">
      <c r="A8" s="314">
        <v>2</v>
      </c>
      <c r="B8" s="89" t="s">
        <v>816</v>
      </c>
      <c r="C8" s="322"/>
      <c r="D8" s="110">
        <v>0</v>
      </c>
    </row>
    <row r="9" spans="1:4">
      <c r="A9" s="314">
        <v>3</v>
      </c>
      <c r="B9" s="89" t="s">
        <v>817</v>
      </c>
      <c r="C9" s="322"/>
      <c r="D9" s="110">
        <v>0</v>
      </c>
    </row>
    <row r="10" spans="1:4">
      <c r="A10" s="314">
        <v>4</v>
      </c>
      <c r="B10" s="89" t="s">
        <v>818</v>
      </c>
      <c r="C10" s="110">
        <v>763.48121156121999</v>
      </c>
      <c r="D10" s="110">
        <v>575.17166005526497</v>
      </c>
    </row>
    <row r="11" spans="1:4">
      <c r="A11" s="318" t="s">
        <v>819</v>
      </c>
      <c r="B11" s="319" t="s">
        <v>1041</v>
      </c>
      <c r="C11" s="110">
        <v>0</v>
      </c>
      <c r="D11" s="110">
        <v>0</v>
      </c>
    </row>
    <row r="12" spans="1:4">
      <c r="A12" s="314">
        <v>5</v>
      </c>
      <c r="B12" s="91" t="s">
        <v>820</v>
      </c>
      <c r="C12" s="110">
        <v>763.48121156121999</v>
      </c>
      <c r="D12" s="110">
        <v>575.17166005526497</v>
      </c>
    </row>
  </sheetData>
  <mergeCells count="1">
    <mergeCell ref="A4:B6"/>
  </mergeCells>
  <pageMargins left="0.7" right="0.7" top="0.75" bottom="0.75" header="0.3" footer="0.3"/>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8956B4-AA99-4E04-BFD6-68347D0A70CA}">
  <dimension ref="A1:N17"/>
  <sheetViews>
    <sheetView showGridLines="0" workbookViewId="0"/>
  </sheetViews>
  <sheetFormatPr baseColWidth="10" defaultColWidth="11.44140625" defaultRowHeight="14.4"/>
  <cols>
    <col min="1" max="1" width="11.109375" customWidth="1"/>
    <col min="2" max="2" width="36.5546875" customWidth="1"/>
    <col min="3" max="14" width="14.33203125" customWidth="1"/>
  </cols>
  <sheetData>
    <row r="1" spans="1:14" ht="25.8">
      <c r="A1" s="186" t="s">
        <v>826</v>
      </c>
    </row>
    <row r="3" spans="1:14">
      <c r="A3" s="49"/>
      <c r="C3" s="98"/>
      <c r="D3" s="98"/>
      <c r="E3" s="98"/>
      <c r="F3" s="98"/>
      <c r="G3" s="98"/>
      <c r="H3" s="98"/>
      <c r="I3" s="98"/>
      <c r="J3" s="98"/>
      <c r="K3" s="98"/>
      <c r="L3" s="98"/>
      <c r="M3" s="98"/>
      <c r="N3" s="36"/>
    </row>
    <row r="4" spans="1:14">
      <c r="A4" s="703"/>
      <c r="B4" s="320" t="s">
        <v>822</v>
      </c>
      <c r="C4" s="176" t="s">
        <v>173</v>
      </c>
      <c r="D4" s="176"/>
      <c r="E4" s="176"/>
      <c r="F4" s="176"/>
      <c r="G4" s="176"/>
      <c r="H4" s="176"/>
      <c r="I4" s="176"/>
      <c r="J4" s="176"/>
      <c r="K4" s="176"/>
      <c r="L4" s="176"/>
      <c r="M4" s="176"/>
      <c r="N4" s="176"/>
    </row>
    <row r="5" spans="1:14">
      <c r="A5" s="704"/>
      <c r="B5" s="701"/>
      <c r="C5" s="320" t="s">
        <v>116</v>
      </c>
      <c r="D5" s="320" t="s">
        <v>117</v>
      </c>
      <c r="E5" s="320" t="s">
        <v>118</v>
      </c>
      <c r="F5" s="320" t="s">
        <v>119</v>
      </c>
      <c r="G5" s="320" t="s">
        <v>120</v>
      </c>
      <c r="H5" s="320" t="s">
        <v>121</v>
      </c>
      <c r="I5" s="320" t="s">
        <v>111</v>
      </c>
      <c r="J5" s="320" t="s">
        <v>122</v>
      </c>
      <c r="K5" s="320" t="s">
        <v>123</v>
      </c>
      <c r="L5" s="320" t="s">
        <v>124</v>
      </c>
      <c r="M5" s="320" t="s">
        <v>125</v>
      </c>
      <c r="N5" s="424" t="s">
        <v>126</v>
      </c>
    </row>
    <row r="6" spans="1:14" ht="28.8">
      <c r="A6" s="705"/>
      <c r="B6" s="702"/>
      <c r="C6" s="176">
        <v>0</v>
      </c>
      <c r="D6" s="176">
        <v>0.02</v>
      </c>
      <c r="E6" s="176">
        <v>0.04</v>
      </c>
      <c r="F6" s="176">
        <v>0.1</v>
      </c>
      <c r="G6" s="176">
        <v>0.2</v>
      </c>
      <c r="H6" s="176">
        <v>0.5</v>
      </c>
      <c r="I6" s="176">
        <v>0.7</v>
      </c>
      <c r="J6" s="176">
        <v>0.75</v>
      </c>
      <c r="K6" s="176">
        <v>1</v>
      </c>
      <c r="L6" s="176">
        <v>1.5</v>
      </c>
      <c r="M6" s="176" t="s">
        <v>175</v>
      </c>
      <c r="N6" s="176" t="s">
        <v>823</v>
      </c>
    </row>
    <row r="7" spans="1:14">
      <c r="A7" s="311">
        <v>1</v>
      </c>
      <c r="B7" s="280" t="s">
        <v>824</v>
      </c>
      <c r="C7" s="110">
        <v>0</v>
      </c>
      <c r="D7" s="110">
        <v>0</v>
      </c>
      <c r="E7" s="110">
        <v>0</v>
      </c>
      <c r="F7" s="110">
        <v>0</v>
      </c>
      <c r="G7" s="110">
        <v>0</v>
      </c>
      <c r="H7" s="110">
        <v>0</v>
      </c>
      <c r="I7" s="110">
        <v>0</v>
      </c>
      <c r="J7" s="110">
        <v>0</v>
      </c>
      <c r="K7" s="110">
        <v>0</v>
      </c>
      <c r="L7" s="110">
        <v>0</v>
      </c>
      <c r="M7" s="110">
        <v>0</v>
      </c>
      <c r="N7" s="110">
        <f>SUM(C7:M7)</f>
        <v>0</v>
      </c>
    </row>
    <row r="8" spans="1:14">
      <c r="A8" s="311">
        <v>2</v>
      </c>
      <c r="B8" s="280" t="s">
        <v>825</v>
      </c>
      <c r="C8" s="110">
        <v>0</v>
      </c>
      <c r="D8" s="110">
        <v>0</v>
      </c>
      <c r="E8" s="110">
        <v>0</v>
      </c>
      <c r="F8" s="110">
        <v>0</v>
      </c>
      <c r="G8" s="110">
        <v>10.994781611814599</v>
      </c>
      <c r="H8" s="110">
        <v>0</v>
      </c>
      <c r="I8" s="110">
        <v>0</v>
      </c>
      <c r="J8" s="110">
        <v>0</v>
      </c>
      <c r="K8" s="110">
        <v>0</v>
      </c>
      <c r="L8" s="110">
        <v>0</v>
      </c>
      <c r="M8" s="110">
        <v>0</v>
      </c>
      <c r="N8" s="110">
        <f t="shared" ref="N8:N17" si="0">SUM(C8:M8)</f>
        <v>10.994781611814599</v>
      </c>
    </row>
    <row r="9" spans="1:14">
      <c r="A9" s="311">
        <v>3</v>
      </c>
      <c r="B9" s="280" t="s">
        <v>158</v>
      </c>
      <c r="C9" s="110">
        <v>0</v>
      </c>
      <c r="D9" s="110">
        <v>0</v>
      </c>
      <c r="E9" s="110">
        <v>0</v>
      </c>
      <c r="F9" s="110">
        <v>0</v>
      </c>
      <c r="G9" s="110">
        <v>0</v>
      </c>
      <c r="H9" s="110">
        <v>0</v>
      </c>
      <c r="I9" s="110">
        <v>0</v>
      </c>
      <c r="J9" s="110">
        <v>0</v>
      </c>
      <c r="K9" s="110">
        <v>0</v>
      </c>
      <c r="L9" s="110">
        <v>0</v>
      </c>
      <c r="M9" s="110">
        <v>0</v>
      </c>
      <c r="N9" s="110">
        <f t="shared" ref="N9" si="1">SUM(C9:M9)</f>
        <v>0</v>
      </c>
    </row>
    <row r="10" spans="1:14">
      <c r="A10" s="311">
        <v>4</v>
      </c>
      <c r="B10" s="280" t="s">
        <v>159</v>
      </c>
      <c r="C10" s="110">
        <v>0</v>
      </c>
      <c r="D10" s="110">
        <v>0</v>
      </c>
      <c r="E10" s="110">
        <v>0</v>
      </c>
      <c r="F10" s="110">
        <v>0</v>
      </c>
      <c r="G10" s="110">
        <v>0</v>
      </c>
      <c r="H10" s="110">
        <v>0</v>
      </c>
      <c r="I10" s="110">
        <v>0</v>
      </c>
      <c r="J10" s="110">
        <v>0</v>
      </c>
      <c r="K10" s="110">
        <v>0</v>
      </c>
      <c r="L10" s="110">
        <v>0</v>
      </c>
      <c r="M10" s="110">
        <v>0</v>
      </c>
      <c r="N10" s="110">
        <f t="shared" si="0"/>
        <v>0</v>
      </c>
    </row>
    <row r="11" spans="1:14">
      <c r="A11" s="311">
        <v>5</v>
      </c>
      <c r="B11" s="280" t="s">
        <v>160</v>
      </c>
      <c r="C11" s="110">
        <f>0</f>
        <v>0</v>
      </c>
      <c r="D11" s="110">
        <f>0</f>
        <v>0</v>
      </c>
      <c r="E11" s="110">
        <f>0</f>
        <v>0</v>
      </c>
      <c r="F11" s="110">
        <f>0</f>
        <v>0</v>
      </c>
      <c r="G11" s="110">
        <f>0</f>
        <v>0</v>
      </c>
      <c r="H11" s="110">
        <f>0</f>
        <v>0</v>
      </c>
      <c r="I11" s="110">
        <f>0</f>
        <v>0</v>
      </c>
      <c r="J11" s="110">
        <f>0</f>
        <v>0</v>
      </c>
      <c r="K11" s="110">
        <f>0</f>
        <v>0</v>
      </c>
      <c r="L11" s="110">
        <f>0</f>
        <v>0</v>
      </c>
      <c r="M11" s="110">
        <f>0</f>
        <v>0</v>
      </c>
      <c r="N11" s="110">
        <f t="shared" si="0"/>
        <v>0</v>
      </c>
    </row>
    <row r="12" spans="1:14">
      <c r="A12" s="311">
        <v>6</v>
      </c>
      <c r="B12" s="280" t="s">
        <v>161</v>
      </c>
      <c r="C12" s="110">
        <v>0</v>
      </c>
      <c r="D12" s="110">
        <v>0</v>
      </c>
      <c r="E12" s="110">
        <v>211.07823083349498</v>
      </c>
      <c r="F12" s="110">
        <v>0</v>
      </c>
      <c r="G12" s="110">
        <v>652.1234154911391</v>
      </c>
      <c r="H12" s="110">
        <v>100.363169548266</v>
      </c>
      <c r="I12" s="110">
        <v>0</v>
      </c>
      <c r="J12" s="110">
        <v>0</v>
      </c>
      <c r="K12" s="110">
        <v>0</v>
      </c>
      <c r="L12" s="110">
        <v>0</v>
      </c>
      <c r="M12" s="110">
        <v>401.452678193064</v>
      </c>
      <c r="N12" s="110">
        <f t="shared" si="0"/>
        <v>1365.017494065964</v>
      </c>
    </row>
    <row r="13" spans="1:14">
      <c r="A13" s="311">
        <v>7</v>
      </c>
      <c r="B13" s="280" t="s">
        <v>162</v>
      </c>
      <c r="C13" s="110">
        <v>0</v>
      </c>
      <c r="D13" s="110">
        <v>0</v>
      </c>
      <c r="E13" s="110">
        <v>0</v>
      </c>
      <c r="F13" s="110">
        <v>0</v>
      </c>
      <c r="G13" s="110">
        <v>0</v>
      </c>
      <c r="H13" s="110">
        <v>0</v>
      </c>
      <c r="I13" s="110">
        <v>0</v>
      </c>
      <c r="J13" s="110">
        <v>0</v>
      </c>
      <c r="K13" s="110">
        <v>191.047428408852</v>
      </c>
      <c r="L13" s="110">
        <v>0</v>
      </c>
      <c r="M13" s="110">
        <v>0</v>
      </c>
      <c r="N13" s="110">
        <f t="shared" si="0"/>
        <v>191.047428408852</v>
      </c>
    </row>
    <row r="14" spans="1:14">
      <c r="A14" s="311">
        <v>8</v>
      </c>
      <c r="B14" s="280" t="s">
        <v>163</v>
      </c>
      <c r="C14" s="110">
        <v>0</v>
      </c>
      <c r="D14" s="110">
        <v>0</v>
      </c>
      <c r="E14" s="110">
        <v>0</v>
      </c>
      <c r="F14" s="110">
        <v>0</v>
      </c>
      <c r="G14" s="110">
        <v>0</v>
      </c>
      <c r="H14" s="110">
        <v>0</v>
      </c>
      <c r="I14" s="110">
        <v>0</v>
      </c>
      <c r="J14" s="110">
        <v>4.1367646445762798</v>
      </c>
      <c r="K14" s="110">
        <v>0</v>
      </c>
      <c r="L14" s="110">
        <v>0</v>
      </c>
      <c r="M14" s="110">
        <v>0</v>
      </c>
      <c r="N14" s="110">
        <f t="shared" si="0"/>
        <v>4.1367646445762798</v>
      </c>
    </row>
    <row r="15" spans="1:14">
      <c r="A15" s="311">
        <v>9</v>
      </c>
      <c r="B15" s="280" t="s">
        <v>168</v>
      </c>
      <c r="C15" s="110">
        <f>0</f>
        <v>0</v>
      </c>
      <c r="D15" s="110">
        <f>0</f>
        <v>0</v>
      </c>
      <c r="E15" s="110">
        <f>0</f>
        <v>0</v>
      </c>
      <c r="F15" s="110">
        <f>0</f>
        <v>0</v>
      </c>
      <c r="G15" s="110">
        <f>0</f>
        <v>0</v>
      </c>
      <c r="H15" s="110">
        <f>0</f>
        <v>0</v>
      </c>
      <c r="I15" s="110">
        <f>0</f>
        <v>0</v>
      </c>
      <c r="J15" s="110">
        <f>0</f>
        <v>0</v>
      </c>
      <c r="K15" s="110">
        <f>0</f>
        <v>0</v>
      </c>
      <c r="L15" s="110">
        <f>0</f>
        <v>0</v>
      </c>
      <c r="M15" s="110">
        <f>0</f>
        <v>0</v>
      </c>
      <c r="N15" s="110">
        <f t="shared" si="0"/>
        <v>0</v>
      </c>
    </row>
    <row r="16" spans="1:14">
      <c r="A16" s="275">
        <v>10</v>
      </c>
      <c r="B16" s="280" t="s">
        <v>171</v>
      </c>
      <c r="C16" s="110">
        <v>0</v>
      </c>
      <c r="D16" s="110">
        <v>0</v>
      </c>
      <c r="E16" s="110">
        <v>0</v>
      </c>
      <c r="F16" s="110">
        <v>0</v>
      </c>
      <c r="G16" s="110">
        <v>0</v>
      </c>
      <c r="H16" s="110">
        <v>0</v>
      </c>
      <c r="I16" s="110">
        <v>0</v>
      </c>
      <c r="J16" s="110">
        <v>0</v>
      </c>
      <c r="K16" s="110">
        <v>0</v>
      </c>
      <c r="L16" s="110">
        <v>0</v>
      </c>
      <c r="M16" s="110">
        <v>0</v>
      </c>
      <c r="N16" s="110">
        <f t="shared" si="0"/>
        <v>0</v>
      </c>
    </row>
    <row r="17" spans="1:14">
      <c r="A17" s="275">
        <v>11</v>
      </c>
      <c r="B17" s="281" t="s">
        <v>131</v>
      </c>
      <c r="C17" s="110">
        <v>0</v>
      </c>
      <c r="D17" s="110">
        <v>0</v>
      </c>
      <c r="E17" s="110">
        <v>211.07823083349498</v>
      </c>
      <c r="F17" s="110">
        <v>0</v>
      </c>
      <c r="G17" s="110">
        <v>663.11819710295401</v>
      </c>
      <c r="H17" s="110">
        <v>100.363169548266</v>
      </c>
      <c r="I17" s="110">
        <v>0</v>
      </c>
      <c r="J17" s="110">
        <v>4.1367646445762798</v>
      </c>
      <c r="K17" s="110">
        <v>191.047428408852</v>
      </c>
      <c r="L17" s="110">
        <v>0</v>
      </c>
      <c r="M17" s="110">
        <v>401.452678193064</v>
      </c>
      <c r="N17" s="110">
        <f t="shared" si="0"/>
        <v>1571.1964687312072</v>
      </c>
    </row>
  </sheetData>
  <mergeCells count="2">
    <mergeCell ref="B5:B6"/>
    <mergeCell ref="A4:A6"/>
  </mergeCells>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3F7AAB-CBB4-4880-AADA-61E1664B0430}">
  <dimension ref="A1:J16"/>
  <sheetViews>
    <sheetView showGridLines="0" workbookViewId="0"/>
  </sheetViews>
  <sheetFormatPr baseColWidth="10" defaultColWidth="11.44140625" defaultRowHeight="14.4"/>
  <cols>
    <col min="2" max="2" width="26.33203125" customWidth="1"/>
    <col min="3" max="10" width="18.109375" customWidth="1"/>
  </cols>
  <sheetData>
    <row r="1" spans="1:10" ht="25.8">
      <c r="A1" s="186" t="s">
        <v>1042</v>
      </c>
    </row>
    <row r="2" spans="1:10">
      <c r="A2" s="335" t="s">
        <v>176</v>
      </c>
    </row>
    <row r="3" spans="1:10">
      <c r="A3" s="98"/>
      <c r="C3" s="98"/>
      <c r="D3" s="98"/>
      <c r="E3" s="98"/>
      <c r="F3" s="98"/>
      <c r="G3" s="98"/>
      <c r="H3" s="98"/>
      <c r="I3" s="98"/>
      <c r="J3" s="98"/>
    </row>
    <row r="4" spans="1:10" ht="14.4" customHeight="1">
      <c r="A4" s="706" t="s">
        <v>834</v>
      </c>
      <c r="B4" s="707"/>
      <c r="C4" s="327" t="s">
        <v>116</v>
      </c>
      <c r="D4" s="327" t="s">
        <v>117</v>
      </c>
      <c r="E4" s="327" t="s">
        <v>118</v>
      </c>
      <c r="F4" s="327" t="s">
        <v>119</v>
      </c>
      <c r="G4" s="327" t="s">
        <v>120</v>
      </c>
      <c r="H4" s="327" t="s">
        <v>121</v>
      </c>
      <c r="I4" s="327" t="s">
        <v>111</v>
      </c>
      <c r="J4" s="327" t="s">
        <v>122</v>
      </c>
    </row>
    <row r="5" spans="1:10" ht="14.4" customHeight="1">
      <c r="A5" s="708"/>
      <c r="B5" s="709"/>
      <c r="C5" s="712" t="s">
        <v>832</v>
      </c>
      <c r="D5" s="713"/>
      <c r="E5" s="713"/>
      <c r="F5" s="714"/>
      <c r="G5" s="712" t="s">
        <v>833</v>
      </c>
      <c r="H5" s="713"/>
      <c r="I5" s="713"/>
      <c r="J5" s="714"/>
    </row>
    <row r="6" spans="1:10" ht="26.4" customHeight="1">
      <c r="A6" s="708"/>
      <c r="B6" s="709"/>
      <c r="C6" s="712" t="s">
        <v>835</v>
      </c>
      <c r="D6" s="714"/>
      <c r="E6" s="712" t="s">
        <v>836</v>
      </c>
      <c r="F6" s="714"/>
      <c r="G6" s="712" t="s">
        <v>835</v>
      </c>
      <c r="H6" s="714"/>
      <c r="I6" s="712" t="s">
        <v>836</v>
      </c>
      <c r="J6" s="714"/>
    </row>
    <row r="7" spans="1:10">
      <c r="A7" s="710"/>
      <c r="B7" s="711"/>
      <c r="C7" s="177" t="s">
        <v>837</v>
      </c>
      <c r="D7" s="177" t="s">
        <v>838</v>
      </c>
      <c r="E7" s="177" t="s">
        <v>837</v>
      </c>
      <c r="F7" s="177" t="s">
        <v>838</v>
      </c>
      <c r="G7" s="177" t="s">
        <v>837</v>
      </c>
      <c r="H7" s="177" t="s">
        <v>838</v>
      </c>
      <c r="I7" s="177" t="s">
        <v>837</v>
      </c>
      <c r="J7" s="177" t="s">
        <v>838</v>
      </c>
    </row>
    <row r="8" spans="1:10">
      <c r="A8" s="204">
        <v>1</v>
      </c>
      <c r="B8" s="328" t="s">
        <v>839</v>
      </c>
      <c r="C8" s="110">
        <v>286.25286639000001</v>
      </c>
      <c r="D8" s="110">
        <v>0</v>
      </c>
      <c r="E8" s="110">
        <v>7.6813000000000002</v>
      </c>
      <c r="F8" s="110">
        <v>0</v>
      </c>
      <c r="G8" s="110">
        <v>0</v>
      </c>
      <c r="H8" s="110">
        <v>0</v>
      </c>
      <c r="I8" s="110">
        <v>0</v>
      </c>
      <c r="J8" s="110">
        <v>0</v>
      </c>
    </row>
    <row r="9" spans="1:10">
      <c r="A9" s="204">
        <v>2</v>
      </c>
      <c r="B9" s="328" t="s">
        <v>840</v>
      </c>
      <c r="C9" s="110">
        <v>1206.0791754200002</v>
      </c>
      <c r="D9" s="110">
        <v>0</v>
      </c>
      <c r="E9" s="110">
        <v>117.69741959999999</v>
      </c>
      <c r="F9" s="110">
        <v>0</v>
      </c>
      <c r="G9" s="110">
        <v>0</v>
      </c>
      <c r="H9" s="110">
        <v>0</v>
      </c>
      <c r="I9" s="110">
        <v>0</v>
      </c>
      <c r="J9" s="110">
        <v>0</v>
      </c>
    </row>
    <row r="10" spans="1:10">
      <c r="A10" s="204">
        <v>3</v>
      </c>
      <c r="B10" s="328" t="s">
        <v>841</v>
      </c>
      <c r="C10" s="110">
        <v>0</v>
      </c>
      <c r="D10" s="110">
        <v>0</v>
      </c>
      <c r="E10" s="110">
        <v>0</v>
      </c>
      <c r="F10" s="110">
        <v>0</v>
      </c>
      <c r="G10" s="110">
        <v>0</v>
      </c>
      <c r="H10" s="110">
        <v>0</v>
      </c>
      <c r="I10" s="110">
        <v>0</v>
      </c>
      <c r="J10" s="110">
        <v>0</v>
      </c>
    </row>
    <row r="11" spans="1:10">
      <c r="A11" s="204">
        <v>4</v>
      </c>
      <c r="B11" s="328" t="s">
        <v>842</v>
      </c>
      <c r="C11" s="110">
        <v>0</v>
      </c>
      <c r="D11" s="110">
        <v>0</v>
      </c>
      <c r="E11" s="110">
        <v>0</v>
      </c>
      <c r="F11" s="110">
        <v>0</v>
      </c>
      <c r="G11" s="110">
        <v>0</v>
      </c>
      <c r="H11" s="110">
        <v>0</v>
      </c>
      <c r="I11" s="110">
        <v>0</v>
      </c>
      <c r="J11" s="110">
        <v>0</v>
      </c>
    </row>
    <row r="12" spans="1:10">
      <c r="A12" s="204">
        <v>5</v>
      </c>
      <c r="B12" s="328" t="s">
        <v>843</v>
      </c>
      <c r="C12" s="110">
        <v>0</v>
      </c>
      <c r="D12" s="110">
        <v>0</v>
      </c>
      <c r="E12" s="110">
        <v>0</v>
      </c>
      <c r="F12" s="110">
        <v>0</v>
      </c>
      <c r="G12" s="110">
        <v>0</v>
      </c>
      <c r="H12" s="110">
        <v>0</v>
      </c>
      <c r="I12" s="110">
        <v>0</v>
      </c>
      <c r="J12" s="110">
        <v>0</v>
      </c>
    </row>
    <row r="13" spans="1:10">
      <c r="A13" s="204">
        <v>6</v>
      </c>
      <c r="B13" s="328" t="s">
        <v>844</v>
      </c>
      <c r="C13" s="110">
        <v>0</v>
      </c>
      <c r="D13" s="110">
        <v>0</v>
      </c>
      <c r="E13" s="110">
        <v>0</v>
      </c>
      <c r="F13" s="110">
        <v>0</v>
      </c>
      <c r="G13" s="110">
        <v>0</v>
      </c>
      <c r="H13" s="110">
        <v>0</v>
      </c>
      <c r="I13" s="110">
        <v>0</v>
      </c>
      <c r="J13" s="110">
        <v>0</v>
      </c>
    </row>
    <row r="14" spans="1:10">
      <c r="A14" s="204">
        <v>7</v>
      </c>
      <c r="B14" s="328" t="s">
        <v>845</v>
      </c>
      <c r="C14" s="110">
        <v>0</v>
      </c>
      <c r="D14" s="110">
        <v>0</v>
      </c>
      <c r="E14" s="110">
        <v>0</v>
      </c>
      <c r="F14" s="110">
        <v>0</v>
      </c>
      <c r="G14" s="110">
        <v>0</v>
      </c>
      <c r="H14" s="110">
        <v>0</v>
      </c>
      <c r="I14" s="110">
        <v>0</v>
      </c>
      <c r="J14" s="110">
        <v>0</v>
      </c>
    </row>
    <row r="15" spans="1:10">
      <c r="A15" s="204">
        <v>8</v>
      </c>
      <c r="B15" s="277" t="s">
        <v>846</v>
      </c>
      <c r="C15" s="110">
        <v>0</v>
      </c>
      <c r="D15" s="110">
        <v>0</v>
      </c>
      <c r="E15" s="110">
        <v>0</v>
      </c>
      <c r="F15" s="110">
        <v>0</v>
      </c>
      <c r="G15" s="110">
        <v>0</v>
      </c>
      <c r="H15" s="110">
        <v>0</v>
      </c>
      <c r="I15" s="110">
        <v>0</v>
      </c>
      <c r="J15" s="110">
        <v>0</v>
      </c>
    </row>
    <row r="16" spans="1:10">
      <c r="A16" s="65">
        <v>9</v>
      </c>
      <c r="B16" s="278" t="s">
        <v>145</v>
      </c>
      <c r="C16" s="169">
        <v>1492.33204181</v>
      </c>
      <c r="D16" s="169">
        <v>0</v>
      </c>
      <c r="E16" s="169">
        <v>125.3787196</v>
      </c>
      <c r="F16" s="169">
        <v>0</v>
      </c>
      <c r="G16" s="169">
        <v>0</v>
      </c>
      <c r="H16" s="169">
        <v>0</v>
      </c>
      <c r="I16" s="169">
        <v>0</v>
      </c>
      <c r="J16" s="169">
        <v>0</v>
      </c>
    </row>
  </sheetData>
  <mergeCells count="7">
    <mergeCell ref="A4:B7"/>
    <mergeCell ref="C5:F5"/>
    <mergeCell ref="G5:J5"/>
    <mergeCell ref="C6:D6"/>
    <mergeCell ref="E6:F6"/>
    <mergeCell ref="G6:H6"/>
    <mergeCell ref="I6:J6"/>
  </mergeCells>
  <pageMargins left="0.7" right="0.7" top="0.75" bottom="0.75" header="0.3" footer="0.3"/>
  <pageSetup paperSize="9"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AD482D-A016-4251-8620-8B6628A25969}">
  <dimension ref="A1:D25"/>
  <sheetViews>
    <sheetView showGridLines="0" workbookViewId="0"/>
  </sheetViews>
  <sheetFormatPr baseColWidth="10" defaultColWidth="11.44140625" defaultRowHeight="14.4"/>
  <cols>
    <col min="2" max="2" width="86" customWidth="1"/>
    <col min="3" max="3" width="23.6640625" customWidth="1"/>
    <col min="4" max="4" width="31.88671875" customWidth="1"/>
  </cols>
  <sheetData>
    <row r="1" spans="1:4" ht="25.8">
      <c r="A1" s="186" t="s">
        <v>847</v>
      </c>
    </row>
    <row r="3" spans="1:4">
      <c r="B3" s="36"/>
      <c r="C3" s="36"/>
      <c r="D3" s="36"/>
    </row>
    <row r="4" spans="1:4">
      <c r="A4" s="715"/>
      <c r="B4" s="716"/>
      <c r="C4" s="282" t="s">
        <v>116</v>
      </c>
      <c r="D4" s="282" t="s">
        <v>117</v>
      </c>
    </row>
    <row r="5" spans="1:4">
      <c r="A5" s="717"/>
      <c r="B5" s="718"/>
      <c r="C5" s="177" t="s">
        <v>848</v>
      </c>
      <c r="D5" s="177" t="s">
        <v>154</v>
      </c>
    </row>
    <row r="6" spans="1:4">
      <c r="A6" s="285">
        <v>1</v>
      </c>
      <c r="B6" s="279" t="s">
        <v>849</v>
      </c>
      <c r="C6" s="177"/>
      <c r="D6" s="110">
        <v>8.4431292333398194</v>
      </c>
    </row>
    <row r="7" spans="1:4">
      <c r="A7" s="282">
        <v>2</v>
      </c>
      <c r="B7" s="277" t="s">
        <v>850</v>
      </c>
      <c r="C7" s="110">
        <v>211.07823083349498</v>
      </c>
      <c r="D7" s="110">
        <v>8.4431292333398194</v>
      </c>
    </row>
    <row r="8" spans="1:4">
      <c r="A8" s="282">
        <v>3</v>
      </c>
      <c r="B8" s="277" t="s">
        <v>851</v>
      </c>
      <c r="C8" s="110">
        <v>211.07823083349498</v>
      </c>
      <c r="D8" s="110">
        <v>8.4431292333398194</v>
      </c>
    </row>
    <row r="9" spans="1:4">
      <c r="A9" s="282">
        <v>4</v>
      </c>
      <c r="B9" s="277" t="s">
        <v>852</v>
      </c>
      <c r="C9" s="110">
        <v>0</v>
      </c>
      <c r="D9" s="110">
        <v>0</v>
      </c>
    </row>
    <row r="10" spans="1:4">
      <c r="A10" s="282">
        <v>5</v>
      </c>
      <c r="B10" s="277" t="s">
        <v>853</v>
      </c>
      <c r="C10" s="110">
        <v>0</v>
      </c>
      <c r="D10" s="110">
        <v>0</v>
      </c>
    </row>
    <row r="11" spans="1:4">
      <c r="A11" s="282">
        <v>6</v>
      </c>
      <c r="B11" s="277" t="s">
        <v>854</v>
      </c>
      <c r="C11" s="110">
        <v>0</v>
      </c>
      <c r="D11" s="110">
        <v>0</v>
      </c>
    </row>
    <row r="12" spans="1:4">
      <c r="A12" s="282">
        <v>7</v>
      </c>
      <c r="B12" s="277" t="s">
        <v>855</v>
      </c>
      <c r="C12" s="110">
        <v>117.69741959999999</v>
      </c>
      <c r="D12" s="177"/>
    </row>
    <row r="13" spans="1:4">
      <c r="A13" s="282">
        <v>8</v>
      </c>
      <c r="B13" s="277" t="s">
        <v>856</v>
      </c>
      <c r="C13" s="110">
        <v>0</v>
      </c>
      <c r="D13" s="110">
        <v>0</v>
      </c>
    </row>
    <row r="14" spans="1:4">
      <c r="A14" s="282">
        <v>9</v>
      </c>
      <c r="B14" s="277" t="s">
        <v>857</v>
      </c>
      <c r="C14" s="110">
        <v>0</v>
      </c>
      <c r="D14" s="110">
        <v>0</v>
      </c>
    </row>
    <row r="15" spans="1:4">
      <c r="A15" s="282">
        <v>10</v>
      </c>
      <c r="B15" s="277" t="s">
        <v>858</v>
      </c>
      <c r="C15" s="110">
        <v>0</v>
      </c>
      <c r="D15" s="110">
        <v>0</v>
      </c>
    </row>
    <row r="16" spans="1:4">
      <c r="A16" s="285">
        <v>11</v>
      </c>
      <c r="B16" s="281" t="s">
        <v>859</v>
      </c>
      <c r="C16" s="177"/>
      <c r="D16" s="110">
        <v>0</v>
      </c>
    </row>
    <row r="17" spans="1:4">
      <c r="A17" s="282">
        <v>12</v>
      </c>
      <c r="B17" s="277" t="s">
        <v>860</v>
      </c>
      <c r="C17" s="110">
        <v>0</v>
      </c>
      <c r="D17" s="110">
        <v>0</v>
      </c>
    </row>
    <row r="18" spans="1:4">
      <c r="A18" s="282">
        <v>13</v>
      </c>
      <c r="B18" s="277" t="s">
        <v>851</v>
      </c>
      <c r="C18" s="110">
        <v>0</v>
      </c>
      <c r="D18" s="110">
        <v>0</v>
      </c>
    </row>
    <row r="19" spans="1:4">
      <c r="A19" s="282">
        <v>14</v>
      </c>
      <c r="B19" s="277" t="s">
        <v>852</v>
      </c>
      <c r="C19" s="110">
        <v>0</v>
      </c>
      <c r="D19" s="110">
        <v>0</v>
      </c>
    </row>
    <row r="20" spans="1:4">
      <c r="A20" s="282">
        <v>15</v>
      </c>
      <c r="B20" s="277" t="s">
        <v>853</v>
      </c>
      <c r="C20" s="110">
        <v>0</v>
      </c>
      <c r="D20" s="110">
        <v>0</v>
      </c>
    </row>
    <row r="21" spans="1:4">
      <c r="A21" s="282">
        <v>16</v>
      </c>
      <c r="B21" s="277" t="s">
        <v>854</v>
      </c>
      <c r="C21" s="110">
        <v>0</v>
      </c>
      <c r="D21" s="110">
        <v>0</v>
      </c>
    </row>
    <row r="22" spans="1:4">
      <c r="A22" s="282">
        <v>17</v>
      </c>
      <c r="B22" s="277" t="s">
        <v>855</v>
      </c>
      <c r="C22" s="110">
        <v>0</v>
      </c>
      <c r="D22" s="177"/>
    </row>
    <row r="23" spans="1:4">
      <c r="A23" s="282">
        <v>18</v>
      </c>
      <c r="B23" s="277" t="s">
        <v>856</v>
      </c>
      <c r="C23" s="110">
        <v>0</v>
      </c>
      <c r="D23" s="110">
        <v>0</v>
      </c>
    </row>
    <row r="24" spans="1:4">
      <c r="A24" s="282">
        <v>19</v>
      </c>
      <c r="B24" s="277" t="s">
        <v>857</v>
      </c>
      <c r="C24" s="110">
        <v>0</v>
      </c>
      <c r="D24" s="110">
        <v>0</v>
      </c>
    </row>
    <row r="25" spans="1:4">
      <c r="A25" s="282">
        <v>20</v>
      </c>
      <c r="B25" s="277" t="s">
        <v>858</v>
      </c>
      <c r="C25" s="110">
        <v>0</v>
      </c>
      <c r="D25" s="110">
        <v>0</v>
      </c>
    </row>
  </sheetData>
  <mergeCells count="1">
    <mergeCell ref="A4:B5"/>
  </mergeCell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75B752-5205-4C21-BAF4-A82962C5DEFE}">
  <dimension ref="A1:G11"/>
  <sheetViews>
    <sheetView showGridLines="0" workbookViewId="0">
      <selection activeCell="F18" sqref="F18"/>
    </sheetView>
  </sheetViews>
  <sheetFormatPr baseColWidth="10" defaultColWidth="11.44140625" defaultRowHeight="14.4"/>
  <cols>
    <col min="2" max="2" width="65.33203125" customWidth="1"/>
    <col min="3" max="3" width="27" customWidth="1"/>
    <col min="4" max="4" width="19.44140625" customWidth="1"/>
    <col min="5" max="5" width="20.33203125" customWidth="1"/>
    <col min="6" max="7" width="27.5546875" customWidth="1"/>
  </cols>
  <sheetData>
    <row r="1" spans="1:7" ht="25.8">
      <c r="A1" s="186" t="s">
        <v>861</v>
      </c>
    </row>
    <row r="3" spans="1:7">
      <c r="B3" s="286"/>
      <c r="C3" s="287"/>
      <c r="D3" s="286"/>
      <c r="E3" s="286"/>
      <c r="F3" s="286"/>
      <c r="G3" s="286"/>
    </row>
    <row r="4" spans="1:7" ht="28.95" customHeight="1">
      <c r="A4" s="719" t="s">
        <v>862</v>
      </c>
      <c r="B4" s="720"/>
      <c r="C4" s="288" t="s">
        <v>116</v>
      </c>
      <c r="D4" s="288" t="s">
        <v>117</v>
      </c>
      <c r="E4" s="288" t="s">
        <v>118</v>
      </c>
      <c r="F4" s="288" t="s">
        <v>119</v>
      </c>
      <c r="G4" s="289" t="s">
        <v>120</v>
      </c>
    </row>
    <row r="5" spans="1:7" ht="28.95" customHeight="1">
      <c r="A5" s="721"/>
      <c r="B5" s="722"/>
      <c r="C5" s="681" t="s">
        <v>863</v>
      </c>
      <c r="D5" s="723"/>
      <c r="E5" s="682"/>
      <c r="F5" s="724" t="s">
        <v>864</v>
      </c>
      <c r="G5" s="724" t="s">
        <v>865</v>
      </c>
    </row>
    <row r="6" spans="1:7">
      <c r="A6" s="329"/>
      <c r="B6" s="329"/>
      <c r="C6" s="230">
        <v>44561</v>
      </c>
      <c r="D6" s="230">
        <v>44926</v>
      </c>
      <c r="E6" s="230">
        <v>45291</v>
      </c>
      <c r="F6" s="725"/>
      <c r="G6" s="725"/>
    </row>
    <row r="7" spans="1:7" ht="14.4" customHeight="1">
      <c r="A7" s="329">
        <v>1</v>
      </c>
      <c r="B7" s="291" t="s">
        <v>866</v>
      </c>
      <c r="C7" s="419">
        <v>2617.2824699000003</v>
      </c>
      <c r="D7" s="419">
        <v>2834.2289945000002</v>
      </c>
      <c r="E7" s="107">
        <v>3575.9107905000001</v>
      </c>
      <c r="F7" s="107">
        <v>451.371112745</v>
      </c>
      <c r="G7" s="107">
        <v>5642.1389093124999</v>
      </c>
    </row>
    <row r="8" spans="1:7" ht="14.4" customHeight="1">
      <c r="A8" s="329">
        <v>2</v>
      </c>
      <c r="B8" s="292" t="s">
        <v>867</v>
      </c>
      <c r="C8" s="108">
        <v>0</v>
      </c>
      <c r="D8" s="108">
        <v>0</v>
      </c>
      <c r="E8" s="108">
        <v>0</v>
      </c>
      <c r="F8" s="108">
        <v>0</v>
      </c>
      <c r="G8" s="108">
        <v>0</v>
      </c>
    </row>
    <row r="9" spans="1:7">
      <c r="A9" s="290">
        <v>3</v>
      </c>
      <c r="B9" s="293" t="s">
        <v>868</v>
      </c>
      <c r="C9" s="108">
        <v>0</v>
      </c>
      <c r="D9" s="108">
        <v>0</v>
      </c>
      <c r="E9" s="108">
        <v>0</v>
      </c>
      <c r="F9" s="326"/>
      <c r="G9" s="326"/>
    </row>
    <row r="10" spans="1:7">
      <c r="A10" s="290">
        <v>4</v>
      </c>
      <c r="B10" s="293" t="s">
        <v>869</v>
      </c>
      <c r="C10" s="108">
        <v>0</v>
      </c>
      <c r="D10" s="108">
        <v>0</v>
      </c>
      <c r="E10" s="108">
        <v>0</v>
      </c>
      <c r="F10" s="326"/>
      <c r="G10" s="326"/>
    </row>
    <row r="11" spans="1:7">
      <c r="A11" s="294">
        <v>5</v>
      </c>
      <c r="B11" s="291" t="s">
        <v>870</v>
      </c>
      <c r="C11" s="108">
        <v>0</v>
      </c>
      <c r="D11" s="108">
        <v>0</v>
      </c>
      <c r="E11" s="108">
        <v>0</v>
      </c>
      <c r="F11" s="108">
        <v>0</v>
      </c>
      <c r="G11" s="108">
        <v>0</v>
      </c>
    </row>
  </sheetData>
  <mergeCells count="4">
    <mergeCell ref="A4:B5"/>
    <mergeCell ref="C5:E5"/>
    <mergeCell ref="F5:F6"/>
    <mergeCell ref="G5:G6"/>
  </mergeCells>
  <pageMargins left="0.7" right="0.7" top="0.75" bottom="0.75" header="0.3" footer="0.3"/>
  <drawing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86A608-7129-4A8A-ADAA-9A660A5784D8}">
  <dimension ref="A1:K32"/>
  <sheetViews>
    <sheetView showGridLines="0" workbookViewId="0"/>
  </sheetViews>
  <sheetFormatPr baseColWidth="10" defaultColWidth="11.44140625" defaultRowHeight="14.4"/>
  <cols>
    <col min="2" max="2" width="13.6640625" customWidth="1"/>
    <col min="3" max="3" width="62.88671875" customWidth="1"/>
    <col min="4" max="7" width="26.88671875" customWidth="1"/>
  </cols>
  <sheetData>
    <row r="1" spans="1:11" ht="25.8">
      <c r="A1" s="186" t="s">
        <v>1056</v>
      </c>
      <c r="B1" s="163"/>
      <c r="C1" s="163"/>
      <c r="D1" s="163"/>
      <c r="E1" s="98"/>
      <c r="F1" s="98"/>
      <c r="G1" s="98"/>
    </row>
    <row r="2" spans="1:11">
      <c r="A2" s="98"/>
      <c r="B2" s="98"/>
      <c r="C2" s="98"/>
      <c r="D2" s="98"/>
      <c r="E2" s="98"/>
      <c r="F2" s="98"/>
      <c r="G2" s="98"/>
    </row>
    <row r="3" spans="1:11">
      <c r="A3" s="98"/>
      <c r="B3" s="98"/>
      <c r="C3" s="98"/>
      <c r="D3" s="98"/>
      <c r="E3" s="98"/>
      <c r="F3" s="98"/>
      <c r="G3" s="98"/>
    </row>
    <row r="4" spans="1:11">
      <c r="A4" s="726"/>
      <c r="B4" s="727"/>
      <c r="C4" s="728"/>
      <c r="D4" s="337" t="s">
        <v>116</v>
      </c>
      <c r="E4" s="337" t="s">
        <v>117</v>
      </c>
      <c r="F4" s="337" t="s">
        <v>118</v>
      </c>
      <c r="G4" s="337" t="s">
        <v>119</v>
      </c>
      <c r="H4" s="86"/>
      <c r="I4" s="86"/>
      <c r="J4" s="86"/>
      <c r="K4" s="86"/>
    </row>
    <row r="5" spans="1:11">
      <c r="A5" s="729"/>
      <c r="B5" s="730"/>
      <c r="C5" s="731"/>
      <c r="D5" s="337" t="s">
        <v>1057</v>
      </c>
      <c r="E5" s="337" t="s">
        <v>1058</v>
      </c>
      <c r="F5" s="337" t="s">
        <v>1059</v>
      </c>
      <c r="G5" s="337" t="s">
        <v>1060</v>
      </c>
      <c r="H5" s="86"/>
      <c r="I5" s="86"/>
      <c r="J5" s="86"/>
      <c r="K5" s="86"/>
    </row>
    <row r="6" spans="1:11">
      <c r="A6" s="339">
        <v>1</v>
      </c>
      <c r="B6" s="732" t="s">
        <v>1061</v>
      </c>
      <c r="C6" s="339" t="s">
        <v>1062</v>
      </c>
      <c r="D6" s="405">
        <v>11</v>
      </c>
      <c r="E6" s="405">
        <v>12</v>
      </c>
      <c r="F6" s="405"/>
      <c r="G6" s="405"/>
      <c r="H6" s="86"/>
      <c r="I6" s="86"/>
      <c r="J6" s="86"/>
      <c r="K6" s="86"/>
    </row>
    <row r="7" spans="1:11">
      <c r="A7" s="339">
        <v>2</v>
      </c>
      <c r="B7" s="733"/>
      <c r="C7" s="408" t="s">
        <v>1063</v>
      </c>
      <c r="D7" s="409">
        <v>0</v>
      </c>
      <c r="E7" s="405">
        <f>E8+E14</f>
        <v>23.873999999999999</v>
      </c>
      <c r="F7" s="405"/>
      <c r="G7" s="405"/>
      <c r="H7" s="86"/>
      <c r="I7" s="86"/>
      <c r="J7" s="86"/>
      <c r="K7" s="86"/>
    </row>
    <row r="8" spans="1:11">
      <c r="A8" s="339">
        <v>3</v>
      </c>
      <c r="B8" s="733"/>
      <c r="C8" s="408" t="s">
        <v>1064</v>
      </c>
      <c r="D8" s="409">
        <v>0</v>
      </c>
      <c r="E8" s="405">
        <f>21.035</f>
        <v>21.035</v>
      </c>
      <c r="F8" s="405"/>
      <c r="G8" s="405"/>
      <c r="H8" s="86"/>
      <c r="I8" s="86"/>
      <c r="J8" s="86"/>
      <c r="K8" s="86"/>
    </row>
    <row r="9" spans="1:11">
      <c r="A9" s="339">
        <v>4</v>
      </c>
      <c r="B9" s="733"/>
      <c r="C9" s="340" t="s">
        <v>1065</v>
      </c>
      <c r="D9" s="336"/>
      <c r="E9" s="336"/>
      <c r="F9" s="336"/>
      <c r="G9" s="336"/>
      <c r="H9" s="86"/>
      <c r="I9" s="86"/>
      <c r="J9" s="86"/>
      <c r="K9" s="86"/>
    </row>
    <row r="10" spans="1:11">
      <c r="A10" s="339" t="s">
        <v>1066</v>
      </c>
      <c r="B10" s="733"/>
      <c r="C10" s="408" t="s">
        <v>1067</v>
      </c>
      <c r="D10" s="409">
        <v>0</v>
      </c>
      <c r="E10" s="405"/>
      <c r="F10" s="405"/>
      <c r="G10" s="405"/>
      <c r="H10" s="86"/>
      <c r="I10" s="86"/>
      <c r="J10" s="86"/>
      <c r="K10" s="86"/>
    </row>
    <row r="11" spans="1:11">
      <c r="A11" s="339">
        <v>5</v>
      </c>
      <c r="B11" s="733"/>
      <c r="C11" s="408" t="s">
        <v>1068</v>
      </c>
      <c r="D11" s="409">
        <v>0</v>
      </c>
      <c r="E11" s="405"/>
      <c r="F11" s="405"/>
      <c r="G11" s="405"/>
      <c r="H11" s="86"/>
      <c r="I11" s="86"/>
      <c r="J11" s="86"/>
      <c r="K11" s="86"/>
    </row>
    <row r="12" spans="1:11">
      <c r="A12" s="339" t="s">
        <v>1069</v>
      </c>
      <c r="B12" s="733"/>
      <c r="C12" s="408" t="s">
        <v>1070</v>
      </c>
      <c r="D12" s="409">
        <v>0</v>
      </c>
      <c r="E12" s="405"/>
      <c r="F12" s="405"/>
      <c r="G12" s="405"/>
      <c r="H12" s="86"/>
      <c r="I12" s="86"/>
      <c r="J12" s="86"/>
      <c r="K12" s="86"/>
    </row>
    <row r="13" spans="1:11">
      <c r="A13" s="339">
        <v>6</v>
      </c>
      <c r="B13" s="733"/>
      <c r="C13" s="340" t="s">
        <v>1065</v>
      </c>
      <c r="D13" s="172"/>
      <c r="E13" s="172"/>
      <c r="F13" s="172"/>
      <c r="G13" s="172"/>
      <c r="H13" s="86"/>
      <c r="I13" s="86"/>
      <c r="J13" s="86"/>
      <c r="K13" s="86"/>
    </row>
    <row r="14" spans="1:11">
      <c r="A14" s="339">
        <v>7</v>
      </c>
      <c r="B14" s="733"/>
      <c r="C14" s="408" t="s">
        <v>1071</v>
      </c>
      <c r="D14" s="409">
        <v>0</v>
      </c>
      <c r="E14" s="405">
        <f>2.839</f>
        <v>2.839</v>
      </c>
      <c r="F14" s="405"/>
      <c r="G14" s="405"/>
      <c r="H14" s="86"/>
      <c r="I14" s="86"/>
      <c r="J14" s="86"/>
      <c r="K14" s="86"/>
    </row>
    <row r="15" spans="1:11">
      <c r="A15" s="339">
        <v>8</v>
      </c>
      <c r="B15" s="734"/>
      <c r="C15" s="340" t="s">
        <v>1065</v>
      </c>
      <c r="D15" s="172"/>
      <c r="E15" s="172"/>
      <c r="F15" s="172"/>
      <c r="G15" s="172"/>
      <c r="H15" s="86"/>
      <c r="I15" s="86"/>
      <c r="J15" s="86"/>
      <c r="K15" s="86"/>
    </row>
    <row r="16" spans="1:11">
      <c r="A16" s="338">
        <v>9</v>
      </c>
      <c r="B16" s="735" t="s">
        <v>1072</v>
      </c>
      <c r="C16" s="338" t="s">
        <v>1062</v>
      </c>
      <c r="D16" s="405">
        <v>11</v>
      </c>
      <c r="E16" s="405">
        <v>12</v>
      </c>
      <c r="F16" s="405"/>
      <c r="G16" s="405"/>
      <c r="H16" s="86"/>
      <c r="I16" s="86"/>
      <c r="J16" s="86"/>
      <c r="K16" s="86"/>
    </row>
    <row r="17" spans="1:11">
      <c r="A17" s="338">
        <v>10</v>
      </c>
      <c r="B17" s="736"/>
      <c r="C17" s="338" t="s">
        <v>1073</v>
      </c>
      <c r="D17" s="405">
        <v>2.2160000000000002</v>
      </c>
      <c r="E17" s="405">
        <f>E18</f>
        <v>1.716</v>
      </c>
      <c r="F17" s="405"/>
      <c r="G17" s="405"/>
      <c r="H17" s="86"/>
      <c r="I17" s="86"/>
      <c r="J17" s="86"/>
      <c r="K17" s="86"/>
    </row>
    <row r="18" spans="1:11">
      <c r="A18" s="338">
        <v>11</v>
      </c>
      <c r="B18" s="736"/>
      <c r="C18" s="338" t="s">
        <v>1064</v>
      </c>
      <c r="D18" s="405">
        <f>D17</f>
        <v>2.2160000000000002</v>
      </c>
      <c r="E18" s="405">
        <v>1.716</v>
      </c>
      <c r="F18" s="405"/>
      <c r="G18" s="405"/>
      <c r="H18" s="86"/>
      <c r="I18" s="86"/>
      <c r="J18" s="86"/>
      <c r="K18" s="86"/>
    </row>
    <row r="19" spans="1:11">
      <c r="A19" s="338">
        <v>12</v>
      </c>
      <c r="B19" s="736"/>
      <c r="C19" s="338" t="s">
        <v>1074</v>
      </c>
      <c r="D19" s="409">
        <v>0</v>
      </c>
      <c r="E19" s="405"/>
      <c r="F19" s="405"/>
      <c r="G19" s="405"/>
      <c r="H19" s="86"/>
      <c r="I19" s="86"/>
      <c r="J19" s="86"/>
      <c r="K19" s="86"/>
    </row>
    <row r="20" spans="1:11">
      <c r="A20" s="338" t="s">
        <v>447</v>
      </c>
      <c r="B20" s="736"/>
      <c r="C20" s="338" t="s">
        <v>1067</v>
      </c>
      <c r="D20" s="409">
        <v>0</v>
      </c>
      <c r="E20" s="405"/>
      <c r="F20" s="405"/>
      <c r="G20" s="405"/>
      <c r="H20" s="86"/>
      <c r="I20" s="86"/>
      <c r="J20" s="86"/>
      <c r="K20" s="86"/>
    </row>
    <row r="21" spans="1:11">
      <c r="A21" s="338" t="s">
        <v>1075</v>
      </c>
      <c r="B21" s="736"/>
      <c r="C21" s="338" t="s">
        <v>1074</v>
      </c>
      <c r="D21" s="409">
        <v>0</v>
      </c>
      <c r="E21" s="405"/>
      <c r="F21" s="405"/>
      <c r="G21" s="405"/>
      <c r="H21" s="86"/>
      <c r="I21" s="86"/>
      <c r="J21" s="86"/>
      <c r="K21" s="86"/>
    </row>
    <row r="22" spans="1:11">
      <c r="A22" s="338" t="s">
        <v>1076</v>
      </c>
      <c r="B22" s="736"/>
      <c r="C22" s="338" t="s">
        <v>1068</v>
      </c>
      <c r="D22" s="409">
        <v>0</v>
      </c>
      <c r="E22" s="405"/>
      <c r="F22" s="405"/>
      <c r="G22" s="405"/>
      <c r="H22" s="86"/>
      <c r="I22" s="86"/>
      <c r="J22" s="86"/>
      <c r="K22" s="86"/>
    </row>
    <row r="23" spans="1:11">
      <c r="A23" s="338" t="s">
        <v>1077</v>
      </c>
      <c r="B23" s="736"/>
      <c r="C23" s="338" t="s">
        <v>1074</v>
      </c>
      <c r="D23" s="409">
        <v>0</v>
      </c>
      <c r="E23" s="405"/>
      <c r="F23" s="405"/>
      <c r="G23" s="405"/>
      <c r="H23" s="86"/>
      <c r="I23" s="86"/>
      <c r="J23" s="86"/>
      <c r="K23" s="86"/>
    </row>
    <row r="24" spans="1:11">
      <c r="A24" s="338" t="s">
        <v>1078</v>
      </c>
      <c r="B24" s="736"/>
      <c r="C24" s="338" t="s">
        <v>1070</v>
      </c>
      <c r="D24" s="409">
        <v>0</v>
      </c>
      <c r="E24" s="405"/>
      <c r="F24" s="405"/>
      <c r="G24" s="405"/>
      <c r="H24" s="86"/>
      <c r="I24" s="86"/>
      <c r="J24" s="86"/>
      <c r="K24" s="86"/>
    </row>
    <row r="25" spans="1:11">
      <c r="A25" s="338" t="s">
        <v>1079</v>
      </c>
      <c r="B25" s="736"/>
      <c r="C25" s="338" t="s">
        <v>1074</v>
      </c>
      <c r="D25" s="409">
        <v>0</v>
      </c>
      <c r="E25" s="405"/>
      <c r="F25" s="405"/>
      <c r="G25" s="405"/>
      <c r="H25" s="86"/>
      <c r="I25" s="86"/>
      <c r="J25" s="86"/>
      <c r="K25" s="86"/>
    </row>
    <row r="26" spans="1:11">
      <c r="A26" s="338">
        <v>15</v>
      </c>
      <c r="B26" s="736"/>
      <c r="C26" s="338" t="s">
        <v>1071</v>
      </c>
      <c r="D26" s="409">
        <v>0</v>
      </c>
      <c r="E26" s="405"/>
      <c r="F26" s="405"/>
      <c r="G26" s="405"/>
      <c r="H26" s="86"/>
      <c r="I26" s="86"/>
      <c r="J26" s="86"/>
      <c r="K26" s="86"/>
    </row>
    <row r="27" spans="1:11">
      <c r="A27" s="338">
        <v>16</v>
      </c>
      <c r="B27" s="737"/>
      <c r="C27" s="338" t="s">
        <v>1074</v>
      </c>
      <c r="D27" s="409">
        <v>0</v>
      </c>
      <c r="E27" s="405"/>
      <c r="F27" s="405"/>
      <c r="G27" s="405"/>
      <c r="H27" s="86"/>
      <c r="I27" s="86"/>
      <c r="J27" s="86"/>
      <c r="K27" s="86"/>
    </row>
    <row r="28" spans="1:11" ht="14.4" customHeight="1">
      <c r="A28" s="338">
        <v>17</v>
      </c>
      <c r="B28" s="738" t="s">
        <v>1080</v>
      </c>
      <c r="C28" s="739"/>
      <c r="D28" s="405">
        <f>D7+D17</f>
        <v>2.2160000000000002</v>
      </c>
      <c r="E28" s="405">
        <f>E7+E17</f>
        <v>25.59</v>
      </c>
      <c r="F28" s="405"/>
      <c r="G28" s="405"/>
      <c r="H28" s="86"/>
      <c r="I28" s="86"/>
      <c r="J28" s="86"/>
      <c r="K28" s="86"/>
    </row>
    <row r="30" spans="1:11">
      <c r="A30" t="s">
        <v>1124</v>
      </c>
    </row>
    <row r="31" spans="1:11">
      <c r="A31" t="s">
        <v>1131</v>
      </c>
    </row>
    <row r="32" spans="1:11">
      <c r="A32" t="s">
        <v>1134</v>
      </c>
    </row>
  </sheetData>
  <mergeCells count="4">
    <mergeCell ref="A4:C5"/>
    <mergeCell ref="B6:B15"/>
    <mergeCell ref="B16:B27"/>
    <mergeCell ref="B28:C28"/>
  </mergeCells>
  <pageMargins left="0.7" right="0.7" top="0.75" bottom="0.75" header="0.3" footer="0.3"/>
  <pageSetup paperSize="9" orientation="portrait"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9BDE33-4B88-4FC5-B113-238D3B2AD8B8}">
  <dimension ref="A1:J16"/>
  <sheetViews>
    <sheetView showGridLines="0" zoomScaleNormal="100" workbookViewId="0">
      <selection activeCell="C16" sqref="C16"/>
    </sheetView>
  </sheetViews>
  <sheetFormatPr baseColWidth="10" defaultColWidth="11.44140625" defaultRowHeight="14.4"/>
  <cols>
    <col min="1" max="1" width="7.6640625" style="49" customWidth="1"/>
    <col min="2" max="2" width="47.33203125" customWidth="1"/>
    <col min="3" max="3" width="20.6640625" customWidth="1"/>
    <col min="4" max="6" width="20.88671875" customWidth="1"/>
    <col min="7" max="10" width="14.6640625" customWidth="1"/>
  </cols>
  <sheetData>
    <row r="1" spans="1:10" ht="25.8">
      <c r="A1" s="182" t="s">
        <v>212</v>
      </c>
    </row>
    <row r="2" spans="1:10" s="98" customFormat="1" ht="15" customHeight="1">
      <c r="A2" s="187"/>
    </row>
    <row r="3" spans="1:10" s="98" customFormat="1" ht="15" customHeight="1">
      <c r="A3" s="187"/>
    </row>
    <row r="4" spans="1:10">
      <c r="A4" s="496" t="s">
        <v>393</v>
      </c>
      <c r="B4" s="496"/>
      <c r="C4" s="490" t="s">
        <v>181</v>
      </c>
      <c r="D4" s="491"/>
      <c r="E4" s="740" t="s">
        <v>182</v>
      </c>
      <c r="F4" s="496"/>
      <c r="G4" s="496" t="s">
        <v>183</v>
      </c>
      <c r="H4" s="496"/>
      <c r="I4" s="496" t="s">
        <v>184</v>
      </c>
      <c r="J4" s="496"/>
    </row>
    <row r="5" spans="1:10">
      <c r="A5" s="496"/>
      <c r="B5" s="496"/>
      <c r="C5" s="492"/>
      <c r="D5" s="493"/>
      <c r="E5" s="491"/>
      <c r="F5" s="496"/>
      <c r="G5" s="741"/>
      <c r="H5" s="496"/>
      <c r="I5" s="741"/>
      <c r="J5" s="496"/>
    </row>
    <row r="6" spans="1:10" ht="43.2">
      <c r="A6" s="496"/>
      <c r="B6" s="496"/>
      <c r="C6" s="437"/>
      <c r="D6" s="434" t="s">
        <v>871</v>
      </c>
      <c r="E6" s="437"/>
      <c r="F6" s="434" t="s">
        <v>871</v>
      </c>
      <c r="G6" s="437"/>
      <c r="H6" s="434" t="s">
        <v>872</v>
      </c>
      <c r="I6" s="437"/>
      <c r="J6" s="434" t="s">
        <v>872</v>
      </c>
    </row>
    <row r="7" spans="1:10">
      <c r="A7" s="496"/>
      <c r="B7" s="496"/>
      <c r="C7" s="28" t="s">
        <v>143</v>
      </c>
      <c r="D7" s="28" t="s">
        <v>185</v>
      </c>
      <c r="E7" s="28" t="s">
        <v>186</v>
      </c>
      <c r="F7" s="28" t="s">
        <v>187</v>
      </c>
      <c r="G7" s="28" t="s">
        <v>188</v>
      </c>
      <c r="H7" s="28" t="s">
        <v>189</v>
      </c>
      <c r="I7" s="28" t="s">
        <v>190</v>
      </c>
      <c r="J7" s="148">
        <v>100</v>
      </c>
    </row>
    <row r="8" spans="1:10">
      <c r="A8" s="33" t="s">
        <v>143</v>
      </c>
      <c r="B8" s="295" t="s">
        <v>191</v>
      </c>
      <c r="C8" s="171">
        <v>55706.526071259992</v>
      </c>
      <c r="D8" s="171">
        <v>0</v>
      </c>
      <c r="E8" s="296"/>
      <c r="F8" s="296"/>
      <c r="G8" s="171">
        <v>101669.60674885998</v>
      </c>
      <c r="H8" s="171">
        <v>22195.102116811428</v>
      </c>
      <c r="I8" s="296"/>
      <c r="J8" s="296"/>
    </row>
    <row r="9" spans="1:10">
      <c r="A9" s="28" t="s">
        <v>185</v>
      </c>
      <c r="B9" s="26" t="s">
        <v>192</v>
      </c>
      <c r="C9" s="167">
        <v>0</v>
      </c>
      <c r="D9" s="167">
        <v>0</v>
      </c>
      <c r="E9" s="167">
        <v>0</v>
      </c>
      <c r="F9" s="167">
        <v>0</v>
      </c>
      <c r="G9" s="166">
        <v>1799.0717180699999</v>
      </c>
      <c r="H9" s="167">
        <v>0</v>
      </c>
      <c r="I9" s="167">
        <v>0</v>
      </c>
      <c r="J9" s="167">
        <v>0</v>
      </c>
    </row>
    <row r="10" spans="1:10">
      <c r="A10" s="28" t="s">
        <v>186</v>
      </c>
      <c r="B10" s="26" t="s">
        <v>193</v>
      </c>
      <c r="C10" s="167">
        <v>0</v>
      </c>
      <c r="D10" s="167">
        <v>0</v>
      </c>
      <c r="E10" s="167">
        <v>0</v>
      </c>
      <c r="F10" s="167">
        <v>0</v>
      </c>
      <c r="G10" s="166">
        <v>23023.999009839998</v>
      </c>
      <c r="H10" s="167">
        <v>22195.102116811428</v>
      </c>
      <c r="I10" s="167">
        <v>23023.999009839998</v>
      </c>
      <c r="J10" s="167">
        <v>22195.102116811428</v>
      </c>
    </row>
    <row r="11" spans="1:10">
      <c r="A11" s="28" t="s">
        <v>187</v>
      </c>
      <c r="B11" s="27" t="s">
        <v>194</v>
      </c>
      <c r="C11" s="167">
        <v>0</v>
      </c>
      <c r="D11" s="167">
        <v>0</v>
      </c>
      <c r="E11" s="167">
        <v>0</v>
      </c>
      <c r="F11" s="167">
        <v>0</v>
      </c>
      <c r="G11" s="166">
        <v>13812.068882559995</v>
      </c>
      <c r="H11" s="167">
        <v>13315.696895097382</v>
      </c>
      <c r="I11" s="167">
        <v>13812.068882559995</v>
      </c>
      <c r="J11" s="167">
        <v>13315.696895097382</v>
      </c>
    </row>
    <row r="12" spans="1:10">
      <c r="A12" s="28" t="s">
        <v>188</v>
      </c>
      <c r="B12" s="27" t="s">
        <v>195</v>
      </c>
      <c r="C12" s="167">
        <v>0</v>
      </c>
      <c r="D12" s="167">
        <v>0</v>
      </c>
      <c r="E12" s="167">
        <v>0</v>
      </c>
      <c r="F12" s="167">
        <v>0</v>
      </c>
      <c r="G12" s="166">
        <v>0</v>
      </c>
      <c r="H12" s="167">
        <v>0</v>
      </c>
      <c r="I12" s="167">
        <v>0</v>
      </c>
      <c r="J12" s="167">
        <v>0</v>
      </c>
    </row>
    <row r="13" spans="1:10">
      <c r="A13" s="28" t="s">
        <v>196</v>
      </c>
      <c r="B13" s="27" t="s">
        <v>197</v>
      </c>
      <c r="C13" s="167">
        <v>0</v>
      </c>
      <c r="D13" s="167">
        <v>0</v>
      </c>
      <c r="E13" s="167">
        <v>0</v>
      </c>
      <c r="F13" s="167">
        <v>0</v>
      </c>
      <c r="G13" s="166">
        <v>9211.9301272800003</v>
      </c>
      <c r="H13" s="167">
        <v>8879.405221714047</v>
      </c>
      <c r="I13" s="167">
        <v>9211.9301272800003</v>
      </c>
      <c r="J13" s="167">
        <v>8879.405221714047</v>
      </c>
    </row>
    <row r="14" spans="1:10">
      <c r="A14" s="28" t="s">
        <v>189</v>
      </c>
      <c r="B14" s="27" t="s">
        <v>198</v>
      </c>
      <c r="C14" s="167">
        <v>0</v>
      </c>
      <c r="D14" s="167">
        <v>0</v>
      </c>
      <c r="E14" s="167">
        <v>0</v>
      </c>
      <c r="F14" s="167">
        <v>0</v>
      </c>
      <c r="G14" s="166">
        <v>0</v>
      </c>
      <c r="H14" s="167">
        <v>0</v>
      </c>
      <c r="I14" s="167">
        <v>0</v>
      </c>
      <c r="J14" s="167">
        <v>0</v>
      </c>
    </row>
    <row r="15" spans="1:10">
      <c r="A15" s="28" t="s">
        <v>190</v>
      </c>
      <c r="B15" s="27" t="s">
        <v>199</v>
      </c>
      <c r="C15" s="167">
        <v>0</v>
      </c>
      <c r="D15" s="167">
        <v>0</v>
      </c>
      <c r="E15" s="167">
        <v>0</v>
      </c>
      <c r="F15" s="167">
        <v>0</v>
      </c>
      <c r="G15" s="166">
        <v>0</v>
      </c>
      <c r="H15" s="167">
        <v>0</v>
      </c>
      <c r="I15" s="167">
        <v>0</v>
      </c>
      <c r="J15" s="167">
        <v>0</v>
      </c>
    </row>
    <row r="16" spans="1:10">
      <c r="A16" s="148">
        <v>120</v>
      </c>
      <c r="B16" s="26" t="s">
        <v>200</v>
      </c>
      <c r="C16" s="166">
        <v>55706.526071259992</v>
      </c>
      <c r="D16" s="167">
        <v>0</v>
      </c>
      <c r="E16" s="438"/>
      <c r="F16" s="438"/>
      <c r="G16" s="166">
        <v>76846.536020949992</v>
      </c>
      <c r="H16" s="167">
        <v>0</v>
      </c>
      <c r="I16" s="438"/>
      <c r="J16" s="438"/>
    </row>
  </sheetData>
  <mergeCells count="5">
    <mergeCell ref="C4:D5"/>
    <mergeCell ref="E4:F5"/>
    <mergeCell ref="G4:H5"/>
    <mergeCell ref="I4:J5"/>
    <mergeCell ref="A4:B7"/>
  </mergeCells>
  <pageMargins left="0.7" right="0.7" top="0.75" bottom="0.75" header="0.3" footer="0.3"/>
  <pageSetup paperSize="9" orientation="portrait"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ED732F-E2DA-4424-984A-307B0F91B6D1}">
  <dimension ref="A1:D11"/>
  <sheetViews>
    <sheetView showGridLines="0" workbookViewId="0"/>
  </sheetViews>
  <sheetFormatPr baseColWidth="10" defaultColWidth="11.44140625" defaultRowHeight="14.4"/>
  <cols>
    <col min="1" max="1" width="7.6640625" customWidth="1"/>
    <col min="2" max="2" width="45.5546875" customWidth="1"/>
    <col min="3" max="3" width="24.109375" customWidth="1"/>
    <col min="4" max="4" width="35.5546875" customWidth="1"/>
    <col min="7" max="7" width="19.88671875" customWidth="1"/>
    <col min="8" max="8" width="24.6640625" customWidth="1"/>
    <col min="9" max="9" width="29.44140625" customWidth="1"/>
  </cols>
  <sheetData>
    <row r="1" spans="1:4" ht="25.8">
      <c r="A1" s="162" t="s">
        <v>213</v>
      </c>
      <c r="B1" s="52"/>
      <c r="C1" s="52"/>
      <c r="D1" s="52"/>
    </row>
    <row r="2" spans="1:4" ht="18">
      <c r="A2" s="35"/>
      <c r="B2" s="35"/>
      <c r="C2" s="34"/>
      <c r="D2" s="34"/>
    </row>
    <row r="3" spans="1:4" s="98" customFormat="1" ht="14.4" customHeight="1">
      <c r="A3" s="29"/>
      <c r="B3" s="29"/>
      <c r="C3" s="34"/>
      <c r="D3" s="34"/>
    </row>
    <row r="4" spans="1:4" ht="14.4" customHeight="1">
      <c r="A4" s="496" t="s">
        <v>393</v>
      </c>
      <c r="B4" s="496"/>
      <c r="C4" s="496" t="s">
        <v>201</v>
      </c>
      <c r="D4" s="496" t="s">
        <v>202</v>
      </c>
    </row>
    <row r="5" spans="1:4">
      <c r="A5" s="496"/>
      <c r="B5" s="496"/>
      <c r="C5" s="496"/>
      <c r="D5" s="496" t="s">
        <v>203</v>
      </c>
    </row>
    <row r="6" spans="1:4">
      <c r="A6" s="496"/>
      <c r="B6" s="496"/>
      <c r="C6" s="33" t="s">
        <v>143</v>
      </c>
      <c r="D6" s="33" t="s">
        <v>185</v>
      </c>
    </row>
    <row r="7" spans="1:4">
      <c r="A7" s="30" t="s">
        <v>143</v>
      </c>
      <c r="B7" s="32" t="s">
        <v>204</v>
      </c>
      <c r="C7" s="165">
        <v>55706.526071259992</v>
      </c>
      <c r="D7" s="165">
        <v>55706.526071259992</v>
      </c>
    </row>
    <row r="8" spans="1:4">
      <c r="A8" s="31"/>
      <c r="B8" s="31"/>
      <c r="C8" s="31"/>
      <c r="D8" s="31"/>
    </row>
    <row r="9" spans="1:4">
      <c r="A9" s="31"/>
      <c r="B9" s="31"/>
      <c r="C9" s="31"/>
      <c r="D9" s="31"/>
    </row>
    <row r="10" spans="1:4">
      <c r="A10" s="31"/>
      <c r="B10" s="31"/>
      <c r="C10" s="31"/>
      <c r="D10" s="31"/>
    </row>
    <row r="11" spans="1:4">
      <c r="A11" s="31"/>
      <c r="B11" s="31"/>
      <c r="C11" s="31"/>
      <c r="D11" s="31"/>
    </row>
  </sheetData>
  <mergeCells count="3">
    <mergeCell ref="C4:C5"/>
    <mergeCell ref="D4:D5"/>
    <mergeCell ref="A4:B6"/>
  </mergeCells>
  <pageMargins left="0.7" right="0.7" top="0.75" bottom="0.75" header="0.3" footer="0.3"/>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35BE45-A2A7-45E2-ACD6-BD4653915758}">
  <dimension ref="A1:F12"/>
  <sheetViews>
    <sheetView showGridLines="0" workbookViewId="0">
      <selection activeCell="D24" sqref="D24"/>
    </sheetView>
  </sheetViews>
  <sheetFormatPr baseColWidth="10" defaultColWidth="11.44140625" defaultRowHeight="14.4"/>
  <cols>
    <col min="2" max="2" width="18.6640625" customWidth="1"/>
    <col min="3" max="6" width="20.6640625" customWidth="1"/>
  </cols>
  <sheetData>
    <row r="1" spans="1:6" ht="25.8">
      <c r="A1" s="182" t="s">
        <v>1043</v>
      </c>
    </row>
    <row r="4" spans="1:6">
      <c r="A4" s="742" t="s">
        <v>1044</v>
      </c>
      <c r="B4" s="743"/>
      <c r="C4" s="331" t="s">
        <v>116</v>
      </c>
      <c r="D4" s="331" t="s">
        <v>117</v>
      </c>
      <c r="E4" s="331" t="s">
        <v>118</v>
      </c>
      <c r="F4" s="331" t="s">
        <v>119</v>
      </c>
    </row>
    <row r="5" spans="1:6" ht="14.4" customHeight="1">
      <c r="A5" s="744"/>
      <c r="B5" s="745"/>
      <c r="C5" s="748" t="s">
        <v>1045</v>
      </c>
      <c r="D5" s="749"/>
      <c r="E5" s="748" t="s">
        <v>1046</v>
      </c>
      <c r="F5" s="749"/>
    </row>
    <row r="6" spans="1:6">
      <c r="A6" s="746"/>
      <c r="B6" s="747"/>
      <c r="C6" s="473" t="s">
        <v>1047</v>
      </c>
      <c r="D6" s="473" t="s">
        <v>1048</v>
      </c>
      <c r="E6" s="473" t="s">
        <v>1047</v>
      </c>
      <c r="F6" s="473" t="s">
        <v>1048</v>
      </c>
    </row>
    <row r="7" spans="1:6">
      <c r="A7" s="330">
        <v>1</v>
      </c>
      <c r="B7" s="291" t="s">
        <v>1049</v>
      </c>
      <c r="C7" s="333">
        <v>-47</v>
      </c>
      <c r="D7" s="333">
        <v>-48.848107795169234</v>
      </c>
      <c r="E7" s="334">
        <v>224</v>
      </c>
      <c r="F7" s="334">
        <v>122</v>
      </c>
    </row>
    <row r="8" spans="1:6">
      <c r="A8" s="330">
        <v>2</v>
      </c>
      <c r="B8" s="292" t="s">
        <v>1050</v>
      </c>
      <c r="C8" s="333">
        <v>47</v>
      </c>
      <c r="D8" s="333">
        <v>48.848107795169234</v>
      </c>
      <c r="E8" s="334">
        <v>-224</v>
      </c>
      <c r="F8" s="334">
        <v>-122</v>
      </c>
    </row>
    <row r="9" spans="1:6">
      <c r="A9" s="330">
        <v>3</v>
      </c>
      <c r="B9" s="291" t="s">
        <v>1051</v>
      </c>
      <c r="C9" s="333">
        <v>72</v>
      </c>
      <c r="D9" s="333">
        <v>-3.8283048072461487</v>
      </c>
      <c r="E9" s="325"/>
      <c r="F9" s="325"/>
    </row>
    <row r="10" spans="1:6">
      <c r="A10" s="330">
        <v>4</v>
      </c>
      <c r="B10" s="291" t="s">
        <v>1052</v>
      </c>
      <c r="C10" s="333">
        <v>-72</v>
      </c>
      <c r="D10" s="333">
        <v>3.8283048072461487</v>
      </c>
      <c r="E10" s="325"/>
      <c r="F10" s="325"/>
    </row>
    <row r="11" spans="1:6">
      <c r="A11" s="330">
        <v>5</v>
      </c>
      <c r="B11" s="291" t="s">
        <v>1053</v>
      </c>
      <c r="C11" s="333">
        <v>-71</v>
      </c>
      <c r="D11" s="333">
        <v>-4.0920656927538515</v>
      </c>
      <c r="E11" s="325"/>
      <c r="F11" s="325"/>
    </row>
    <row r="12" spans="1:6">
      <c r="A12" s="332">
        <v>6</v>
      </c>
      <c r="B12" s="291" t="s">
        <v>1054</v>
      </c>
      <c r="C12" s="333">
        <v>71</v>
      </c>
      <c r="D12" s="333">
        <v>4.0920656927538515</v>
      </c>
      <c r="E12" s="325"/>
      <c r="F12" s="325"/>
    </row>
  </sheetData>
  <mergeCells count="3">
    <mergeCell ref="A4:B6"/>
    <mergeCell ref="C5:D5"/>
    <mergeCell ref="E5:F5"/>
  </mergeCells>
  <pageMargins left="0.7" right="0.7" top="0.75" bottom="0.75" header="0.3" footer="0.3"/>
  <drawing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2DD235-6C21-496E-A80A-62B72EF8EB12}">
  <dimension ref="A1:E23"/>
  <sheetViews>
    <sheetView showGridLines="0" zoomScaleNormal="100" workbookViewId="0">
      <selection activeCell="C8" sqref="C8"/>
    </sheetView>
  </sheetViews>
  <sheetFormatPr baseColWidth="10" defaultColWidth="11.5546875" defaultRowHeight="14.4"/>
  <cols>
    <col min="1" max="1" width="7.6640625" style="49" customWidth="1"/>
    <col min="2" max="2" width="86.5546875" style="98" customWidth="1"/>
    <col min="3" max="3" width="32.33203125" style="98" customWidth="1"/>
    <col min="4" max="6" width="20.88671875" style="98" customWidth="1"/>
    <col min="7" max="16384" width="11.5546875" style="98"/>
  </cols>
  <sheetData>
    <row r="1" spans="1:5" ht="25.8">
      <c r="A1" s="186" t="s">
        <v>478</v>
      </c>
    </row>
    <row r="2" spans="1:5" ht="15" customHeight="1">
      <c r="A2" s="442"/>
    </row>
    <row r="3" spans="1:5" ht="15" customHeight="1">
      <c r="A3" s="442"/>
    </row>
    <row r="4" spans="1:5" ht="30" customHeight="1">
      <c r="A4" s="750" t="s">
        <v>393</v>
      </c>
      <c r="B4" s="751"/>
      <c r="C4" s="195" t="s">
        <v>403</v>
      </c>
      <c r="E4" s="78"/>
    </row>
    <row r="5" spans="1:5">
      <c r="A5" s="752"/>
      <c r="B5" s="753"/>
      <c r="C5" s="196" t="s">
        <v>116</v>
      </c>
    </row>
    <row r="6" spans="1:5">
      <c r="A6" s="754"/>
      <c r="B6" s="755"/>
      <c r="C6" s="197" t="s">
        <v>404</v>
      </c>
    </row>
    <row r="7" spans="1:5" ht="15" customHeight="1">
      <c r="A7" s="756" t="s">
        <v>405</v>
      </c>
      <c r="B7" s="757"/>
      <c r="C7" s="757"/>
    </row>
    <row r="8" spans="1:5">
      <c r="A8" s="198" t="s">
        <v>406</v>
      </c>
      <c r="B8" s="199" t="s">
        <v>407</v>
      </c>
      <c r="C8" s="200">
        <v>24953</v>
      </c>
    </row>
    <row r="9" spans="1:5">
      <c r="A9" s="198" t="s">
        <v>408</v>
      </c>
      <c r="B9" s="201" t="s">
        <v>409</v>
      </c>
      <c r="C9" s="200">
        <v>19903</v>
      </c>
    </row>
    <row r="10" spans="1:5">
      <c r="A10" s="198" t="s">
        <v>410</v>
      </c>
      <c r="B10" s="202" t="s">
        <v>411</v>
      </c>
      <c r="C10" s="200">
        <v>62498</v>
      </c>
    </row>
    <row r="11" spans="1:5">
      <c r="A11" s="198" t="s">
        <v>412</v>
      </c>
      <c r="B11" s="199" t="s">
        <v>413</v>
      </c>
      <c r="C11" s="209">
        <v>0.39900000000000002</v>
      </c>
    </row>
    <row r="12" spans="1:5">
      <c r="A12" s="198" t="s">
        <v>8</v>
      </c>
      <c r="B12" s="201" t="s">
        <v>409</v>
      </c>
      <c r="C12" s="210">
        <v>0.318</v>
      </c>
    </row>
    <row r="13" spans="1:5">
      <c r="A13" s="198" t="s">
        <v>414</v>
      </c>
      <c r="B13" s="199" t="s">
        <v>415</v>
      </c>
      <c r="C13" s="203">
        <v>112356</v>
      </c>
    </row>
    <row r="14" spans="1:5">
      <c r="A14" s="198" t="s">
        <v>416</v>
      </c>
      <c r="B14" s="199" t="s">
        <v>417</v>
      </c>
      <c r="C14" s="209">
        <v>0.222</v>
      </c>
    </row>
    <row r="15" spans="1:5">
      <c r="A15" s="198" t="s">
        <v>12</v>
      </c>
      <c r="B15" s="201" t="s">
        <v>418</v>
      </c>
      <c r="C15" s="210">
        <v>0.17699999999999999</v>
      </c>
    </row>
    <row r="16" spans="1:5">
      <c r="A16" s="198" t="s">
        <v>419</v>
      </c>
      <c r="B16" s="199" t="s">
        <v>420</v>
      </c>
      <c r="C16" s="455"/>
    </row>
    <row r="17" spans="1:3" ht="28.8">
      <c r="A17" s="198" t="s">
        <v>421</v>
      </c>
      <c r="B17" s="199" t="s">
        <v>422</v>
      </c>
      <c r="C17" s="455"/>
    </row>
    <row r="18" spans="1:3" ht="57.6">
      <c r="A18" s="198" t="s">
        <v>423</v>
      </c>
      <c r="B18" s="199" t="s">
        <v>424</v>
      </c>
      <c r="C18" s="455"/>
    </row>
    <row r="19" spans="1:3" ht="15" customHeight="1">
      <c r="A19" s="756" t="s">
        <v>403</v>
      </c>
      <c r="B19" s="757"/>
      <c r="C19" s="757"/>
    </row>
    <row r="20" spans="1:3">
      <c r="A20" s="198" t="s">
        <v>425</v>
      </c>
      <c r="B20" s="199" t="s">
        <v>426</v>
      </c>
      <c r="C20" s="212">
        <v>0.35899999999999999</v>
      </c>
    </row>
    <row r="21" spans="1:3">
      <c r="A21" s="198" t="s">
        <v>427</v>
      </c>
      <c r="B21" s="201" t="s">
        <v>428</v>
      </c>
      <c r="C21" s="212">
        <v>0.28899999999999998</v>
      </c>
    </row>
    <row r="22" spans="1:3">
      <c r="A22" s="198" t="s">
        <v>429</v>
      </c>
      <c r="B22" s="199" t="s">
        <v>430</v>
      </c>
      <c r="C22" s="211">
        <v>0.06</v>
      </c>
    </row>
    <row r="23" spans="1:3">
      <c r="A23" s="198" t="s">
        <v>431</v>
      </c>
      <c r="B23" s="201" t="s">
        <v>432</v>
      </c>
      <c r="C23" s="211"/>
    </row>
  </sheetData>
  <mergeCells count="3">
    <mergeCell ref="A4:B6"/>
    <mergeCell ref="A7:C7"/>
    <mergeCell ref="A19:C19"/>
  </mergeCells>
  <conditionalFormatting sqref="C11">
    <cfRule type="cellIs" dxfId="19" priority="2" stopIfTrue="1" operator="lessThan">
      <formula>0</formula>
    </cfRule>
  </conditionalFormatting>
  <conditionalFormatting sqref="C20:C22 C8:C9 C16:C18">
    <cfRule type="cellIs" dxfId="18" priority="8" stopIfTrue="1" operator="lessThan">
      <formula>0</formula>
    </cfRule>
  </conditionalFormatting>
  <conditionalFormatting sqref="C10 C13:C14">
    <cfRule type="cellIs" dxfId="17" priority="7" stopIfTrue="1" operator="lessThan">
      <formula>0</formula>
    </cfRule>
  </conditionalFormatting>
  <conditionalFormatting sqref="C12">
    <cfRule type="cellIs" dxfId="16" priority="5" stopIfTrue="1" operator="lessThan">
      <formula>0</formula>
    </cfRule>
  </conditionalFormatting>
  <conditionalFormatting sqref="C15">
    <cfRule type="cellIs" dxfId="15" priority="4" stopIfTrue="1" operator="lessThan">
      <formula>0</formula>
    </cfRule>
  </conditionalFormatting>
  <conditionalFormatting sqref="C23">
    <cfRule type="cellIs" dxfId="14" priority="1" stopIfTrue="1" operator="lessThan">
      <formula>0</formula>
    </cfRule>
  </conditionalFormatting>
  <pageMargins left="0.7" right="0.7" top="0.75" bottom="0.75" header="0.3" footer="0.3"/>
  <pageSetup paperSize="9" orientation="portrait"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F0FD65-2DC8-4EAE-8D20-6D59276B8376}">
  <dimension ref="A1:D50"/>
  <sheetViews>
    <sheetView showGridLines="0" zoomScaleNormal="100" workbookViewId="0">
      <selection activeCell="F11" sqref="F11"/>
    </sheetView>
  </sheetViews>
  <sheetFormatPr baseColWidth="10" defaultColWidth="11.5546875" defaultRowHeight="14.4"/>
  <cols>
    <col min="1" max="1" width="7.6640625" style="49" customWidth="1"/>
    <col min="2" max="2" width="86.5546875" style="98" customWidth="1"/>
    <col min="3" max="3" width="44.6640625" style="98" customWidth="1"/>
    <col min="4" max="4" width="20.88671875" style="98" customWidth="1"/>
    <col min="5" max="16384" width="11.5546875" style="98"/>
  </cols>
  <sheetData>
    <row r="1" spans="1:4" ht="25.8">
      <c r="A1" s="186" t="s">
        <v>433</v>
      </c>
    </row>
    <row r="2" spans="1:4" ht="15" customHeight="1">
      <c r="A2" s="442"/>
    </row>
    <row r="3" spans="1:4" ht="15" customHeight="1">
      <c r="A3" s="442"/>
    </row>
    <row r="4" spans="1:4">
      <c r="A4" s="456" t="s">
        <v>393</v>
      </c>
      <c r="B4" s="457"/>
      <c r="C4" s="458" t="s">
        <v>116</v>
      </c>
    </row>
    <row r="5" spans="1:4" ht="28.8">
      <c r="A5" s="459"/>
      <c r="B5" s="460"/>
      <c r="C5" s="461" t="s">
        <v>403</v>
      </c>
    </row>
    <row r="6" spans="1:4">
      <c r="A6" s="756" t="s">
        <v>434</v>
      </c>
      <c r="B6" s="757"/>
      <c r="C6" s="757"/>
    </row>
    <row r="7" spans="1:4">
      <c r="A7" s="65">
        <v>1</v>
      </c>
      <c r="B7" s="443" t="s">
        <v>435</v>
      </c>
      <c r="C7" s="200">
        <v>9788</v>
      </c>
    </row>
    <row r="8" spans="1:4">
      <c r="A8" s="65">
        <v>2</v>
      </c>
      <c r="B8" s="443" t="s">
        <v>436</v>
      </c>
      <c r="C8" s="444">
        <v>1168</v>
      </c>
    </row>
    <row r="9" spans="1:4">
      <c r="A9" s="462">
        <v>3</v>
      </c>
      <c r="B9" s="463" t="s">
        <v>437</v>
      </c>
      <c r="C9" s="464"/>
    </row>
    <row r="10" spans="1:4">
      <c r="A10" s="462">
        <v>4</v>
      </c>
      <c r="B10" s="463" t="s">
        <v>437</v>
      </c>
      <c r="C10" s="464"/>
    </row>
    <row r="11" spans="1:4">
      <c r="A11" s="462">
        <v>5</v>
      </c>
      <c r="B11" s="463" t="s">
        <v>437</v>
      </c>
      <c r="C11" s="464"/>
    </row>
    <row r="12" spans="1:4">
      <c r="A12" s="65">
        <v>6</v>
      </c>
      <c r="B12" s="443" t="s">
        <v>438</v>
      </c>
      <c r="C12" s="444">
        <v>1847</v>
      </c>
    </row>
    <row r="13" spans="1:4">
      <c r="A13" s="462">
        <v>7</v>
      </c>
      <c r="B13" s="463" t="s">
        <v>437</v>
      </c>
      <c r="C13" s="464"/>
    </row>
    <row r="14" spans="1:4">
      <c r="A14" s="462">
        <v>8</v>
      </c>
      <c r="B14" s="463" t="s">
        <v>437</v>
      </c>
      <c r="C14" s="464"/>
    </row>
    <row r="15" spans="1:4">
      <c r="A15" s="65">
        <v>11</v>
      </c>
      <c r="B15" s="24" t="s">
        <v>439</v>
      </c>
      <c r="C15" s="444">
        <v>12803</v>
      </c>
      <c r="D15" s="194"/>
    </row>
    <row r="16" spans="1:4">
      <c r="A16" s="756" t="s">
        <v>473</v>
      </c>
      <c r="B16" s="757"/>
      <c r="C16" s="757"/>
    </row>
    <row r="17" spans="1:3" ht="28.8">
      <c r="A17" s="65">
        <v>12</v>
      </c>
      <c r="B17" s="24" t="s">
        <v>474</v>
      </c>
      <c r="C17" s="444">
        <v>7100</v>
      </c>
    </row>
    <row r="18" spans="1:3" ht="28.8">
      <c r="A18" s="65" t="s">
        <v>440</v>
      </c>
      <c r="B18" s="24" t="s">
        <v>441</v>
      </c>
      <c r="C18" s="444">
        <v>0</v>
      </c>
    </row>
    <row r="19" spans="1:3" ht="28.8">
      <c r="A19" s="440" t="s">
        <v>442</v>
      </c>
      <c r="B19" s="24" t="s">
        <v>443</v>
      </c>
      <c r="C19" s="444">
        <v>0</v>
      </c>
    </row>
    <row r="20" spans="1:3" ht="28.8">
      <c r="A20" s="440" t="s">
        <v>444</v>
      </c>
      <c r="B20" s="89" t="s">
        <v>445</v>
      </c>
      <c r="C20" s="444">
        <v>0</v>
      </c>
    </row>
    <row r="21" spans="1:3">
      <c r="A21" s="65">
        <v>13</v>
      </c>
      <c r="B21" s="89" t="s">
        <v>446</v>
      </c>
      <c r="C21" s="444">
        <v>4250</v>
      </c>
    </row>
    <row r="22" spans="1:3">
      <c r="A22" s="440" t="s">
        <v>447</v>
      </c>
      <c r="B22" s="24" t="s">
        <v>448</v>
      </c>
      <c r="C22" s="444">
        <v>800</v>
      </c>
    </row>
    <row r="23" spans="1:3" ht="28.8">
      <c r="A23" s="65">
        <v>14</v>
      </c>
      <c r="B23" s="24" t="s">
        <v>472</v>
      </c>
      <c r="C23" s="444">
        <f>+C21+C22</f>
        <v>5050</v>
      </c>
    </row>
    <row r="24" spans="1:3">
      <c r="A24" s="462">
        <v>15</v>
      </c>
      <c r="B24" s="463" t="s">
        <v>437</v>
      </c>
      <c r="C24" s="464"/>
    </row>
    <row r="25" spans="1:3">
      <c r="A25" s="462">
        <v>16</v>
      </c>
      <c r="B25" s="463" t="s">
        <v>437</v>
      </c>
      <c r="C25" s="464"/>
    </row>
    <row r="26" spans="1:3">
      <c r="A26" s="65">
        <v>17</v>
      </c>
      <c r="B26" s="443" t="s">
        <v>449</v>
      </c>
      <c r="C26" s="200">
        <v>12150</v>
      </c>
    </row>
    <row r="27" spans="1:3">
      <c r="A27" s="440" t="s">
        <v>450</v>
      </c>
      <c r="B27" s="445" t="s">
        <v>451</v>
      </c>
      <c r="C27" s="200">
        <v>7100</v>
      </c>
    </row>
    <row r="28" spans="1:3">
      <c r="A28" s="756" t="s">
        <v>452</v>
      </c>
      <c r="B28" s="757"/>
      <c r="C28" s="757"/>
    </row>
    <row r="29" spans="1:3">
      <c r="A29" s="65">
        <v>18</v>
      </c>
      <c r="B29" s="24" t="s">
        <v>453</v>
      </c>
      <c r="C29" s="200">
        <v>24953</v>
      </c>
    </row>
    <row r="30" spans="1:3">
      <c r="A30" s="65">
        <v>19</v>
      </c>
      <c r="B30" s="24" t="s">
        <v>454</v>
      </c>
      <c r="C30" s="464"/>
    </row>
    <row r="31" spans="1:3">
      <c r="A31" s="65">
        <v>20</v>
      </c>
      <c r="B31" s="24" t="s">
        <v>455</v>
      </c>
      <c r="C31" s="464"/>
    </row>
    <row r="32" spans="1:3">
      <c r="A32" s="462">
        <v>21</v>
      </c>
      <c r="B32" s="463" t="s">
        <v>437</v>
      </c>
      <c r="C32" s="464"/>
    </row>
    <row r="33" spans="1:3">
      <c r="A33" s="65">
        <v>22</v>
      </c>
      <c r="B33" s="24" t="s">
        <v>456</v>
      </c>
      <c r="C33" s="200">
        <v>24953</v>
      </c>
    </row>
    <row r="34" spans="1:3">
      <c r="A34" s="440" t="s">
        <v>457</v>
      </c>
      <c r="B34" s="205" t="s">
        <v>458</v>
      </c>
      <c r="C34" s="200">
        <v>19903</v>
      </c>
    </row>
    <row r="35" spans="1:3">
      <c r="A35" s="756" t="s">
        <v>459</v>
      </c>
      <c r="B35" s="757"/>
      <c r="C35" s="757"/>
    </row>
    <row r="36" spans="1:3">
      <c r="A36" s="65">
        <v>23</v>
      </c>
      <c r="B36" s="24" t="s">
        <v>85</v>
      </c>
      <c r="C36" s="200">
        <v>62498</v>
      </c>
    </row>
    <row r="37" spans="1:3">
      <c r="A37" s="65">
        <v>24</v>
      </c>
      <c r="B37" s="24" t="s">
        <v>460</v>
      </c>
      <c r="C37" s="200">
        <v>112356</v>
      </c>
    </row>
    <row r="38" spans="1:3" ht="15" customHeight="1">
      <c r="A38" s="756" t="s">
        <v>461</v>
      </c>
      <c r="B38" s="757"/>
      <c r="C38" s="757"/>
    </row>
    <row r="39" spans="1:3">
      <c r="A39" s="65">
        <v>25</v>
      </c>
      <c r="B39" s="24" t="s">
        <v>462</v>
      </c>
      <c r="C39" s="446">
        <v>0.39900000000000002</v>
      </c>
    </row>
    <row r="40" spans="1:3">
      <c r="A40" s="440" t="s">
        <v>41</v>
      </c>
      <c r="B40" s="205" t="s">
        <v>458</v>
      </c>
      <c r="C40" s="446">
        <v>0.318</v>
      </c>
    </row>
    <row r="41" spans="1:3">
      <c r="A41" s="65">
        <v>26</v>
      </c>
      <c r="B41" s="24" t="s">
        <v>463</v>
      </c>
      <c r="C41" s="446">
        <v>0.222</v>
      </c>
    </row>
    <row r="42" spans="1:3">
      <c r="A42" s="440" t="s">
        <v>464</v>
      </c>
      <c r="B42" s="205" t="s">
        <v>458</v>
      </c>
      <c r="C42" s="446">
        <v>0.17699999999999999</v>
      </c>
    </row>
    <row r="43" spans="1:3">
      <c r="A43" s="65">
        <v>27</v>
      </c>
      <c r="B43" s="443" t="s">
        <v>475</v>
      </c>
      <c r="C43" s="446">
        <v>0.04</v>
      </c>
    </row>
    <row r="44" spans="1:3">
      <c r="A44" s="65">
        <v>28</v>
      </c>
      <c r="B44" s="443" t="s">
        <v>465</v>
      </c>
      <c r="C44" s="465"/>
    </row>
    <row r="45" spans="1:3">
      <c r="A45" s="65">
        <v>29</v>
      </c>
      <c r="B45" s="447" t="s">
        <v>91</v>
      </c>
      <c r="C45" s="465"/>
    </row>
    <row r="46" spans="1:3">
      <c r="A46" s="65">
        <v>30</v>
      </c>
      <c r="B46" s="447" t="s">
        <v>466</v>
      </c>
      <c r="C46" s="465"/>
    </row>
    <row r="47" spans="1:3">
      <c r="A47" s="65">
        <v>31</v>
      </c>
      <c r="B47" s="447" t="s">
        <v>93</v>
      </c>
      <c r="C47" s="465"/>
    </row>
    <row r="48" spans="1:3" ht="28.8">
      <c r="A48" s="65" t="s">
        <v>467</v>
      </c>
      <c r="B48" s="447" t="s">
        <v>468</v>
      </c>
      <c r="C48" s="465"/>
    </row>
    <row r="49" spans="1:3">
      <c r="A49" s="756" t="s">
        <v>469</v>
      </c>
      <c r="B49" s="757"/>
      <c r="C49" s="757"/>
    </row>
    <row r="50" spans="1:3">
      <c r="A50" s="65" t="s">
        <v>470</v>
      </c>
      <c r="B50" s="443" t="s">
        <v>471</v>
      </c>
      <c r="C50" s="466"/>
    </row>
  </sheetData>
  <mergeCells count="6">
    <mergeCell ref="A35:C35"/>
    <mergeCell ref="A38:C38"/>
    <mergeCell ref="A49:C49"/>
    <mergeCell ref="A6:C6"/>
    <mergeCell ref="A16:C16"/>
    <mergeCell ref="A28:C28"/>
  </mergeCells>
  <conditionalFormatting sqref="C7">
    <cfRule type="cellIs" dxfId="13" priority="10" stopIfTrue="1" operator="lessThan">
      <formula>0</formula>
    </cfRule>
  </conditionalFormatting>
  <conditionalFormatting sqref="C8">
    <cfRule type="cellIs" dxfId="12" priority="9" stopIfTrue="1" operator="lessThan">
      <formula>0</formula>
    </cfRule>
  </conditionalFormatting>
  <conditionalFormatting sqref="C12">
    <cfRule type="cellIs" dxfId="11" priority="8" stopIfTrue="1" operator="lessThan">
      <formula>0</formula>
    </cfRule>
  </conditionalFormatting>
  <conditionalFormatting sqref="C15">
    <cfRule type="cellIs" dxfId="10" priority="7" stopIfTrue="1" operator="lessThan">
      <formula>0</formula>
    </cfRule>
  </conditionalFormatting>
  <conditionalFormatting sqref="C17:C22">
    <cfRule type="cellIs" dxfId="9" priority="6" stopIfTrue="1" operator="lessThan">
      <formula>0</formula>
    </cfRule>
  </conditionalFormatting>
  <conditionalFormatting sqref="C26:C27">
    <cfRule type="cellIs" dxfId="8" priority="5" stopIfTrue="1" operator="lessThan">
      <formula>0</formula>
    </cfRule>
  </conditionalFormatting>
  <conditionalFormatting sqref="C29">
    <cfRule type="cellIs" dxfId="7" priority="4" stopIfTrue="1" operator="lessThan">
      <formula>0</formula>
    </cfRule>
  </conditionalFormatting>
  <conditionalFormatting sqref="C23">
    <cfRule type="cellIs" dxfId="6" priority="3" stopIfTrue="1" operator="lessThan">
      <formula>0</formula>
    </cfRule>
  </conditionalFormatting>
  <conditionalFormatting sqref="C33:C34">
    <cfRule type="cellIs" dxfId="5" priority="2" stopIfTrue="1" operator="lessThan">
      <formula>0</formula>
    </cfRule>
  </conditionalFormatting>
  <conditionalFormatting sqref="C36:C37">
    <cfRule type="cellIs" dxfId="4" priority="1" stopIfTrue="1" operator="lessThan">
      <formula>0</formula>
    </cfRule>
  </conditionalFormatting>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30E4A-0E23-4B7B-96EE-299F5B4723EC}">
  <dimension ref="A1:H20"/>
  <sheetViews>
    <sheetView showGridLines="0" zoomScaleNormal="100" workbookViewId="0">
      <selection activeCell="B3" sqref="B3"/>
    </sheetView>
  </sheetViews>
  <sheetFormatPr baseColWidth="10" defaultColWidth="11.5546875" defaultRowHeight="14.4"/>
  <cols>
    <col min="1" max="1" width="7.6640625" style="49" customWidth="1"/>
    <col min="2" max="2" width="71.44140625" style="98" customWidth="1"/>
    <col min="3" max="8" width="15.5546875" style="98" customWidth="1"/>
    <col min="9" max="16384" width="11.5546875" style="98"/>
  </cols>
  <sheetData>
    <row r="1" spans="1:8" ht="25.8">
      <c r="A1" s="186" t="s">
        <v>1135</v>
      </c>
    </row>
    <row r="2" spans="1:8" ht="15" customHeight="1">
      <c r="A2" s="442"/>
    </row>
    <row r="3" spans="1:8" ht="15" customHeight="1">
      <c r="A3" s="442"/>
    </row>
    <row r="4" spans="1:8">
      <c r="A4" s="758" t="s">
        <v>393</v>
      </c>
      <c r="B4" s="759"/>
      <c r="C4" s="764" t="s">
        <v>1147</v>
      </c>
      <c r="D4" s="765"/>
      <c r="E4" s="765"/>
      <c r="F4" s="765"/>
      <c r="G4" s="766"/>
      <c r="H4" s="767" t="s">
        <v>145</v>
      </c>
    </row>
    <row r="5" spans="1:8">
      <c r="A5" s="760"/>
      <c r="B5" s="761"/>
      <c r="C5" s="441">
        <v>1</v>
      </c>
      <c r="D5" s="441">
        <v>2</v>
      </c>
      <c r="E5" s="441">
        <v>3</v>
      </c>
      <c r="F5" s="441">
        <v>4</v>
      </c>
      <c r="G5" s="441">
        <v>5</v>
      </c>
      <c r="H5" s="768"/>
    </row>
    <row r="6" spans="1:8">
      <c r="A6" s="762"/>
      <c r="B6" s="763"/>
      <c r="C6" s="206" t="s">
        <v>476</v>
      </c>
      <c r="D6" s="441"/>
      <c r="E6" s="441"/>
      <c r="F6" s="206"/>
      <c r="G6" s="206" t="s">
        <v>477</v>
      </c>
      <c r="H6" s="769"/>
    </row>
    <row r="7" spans="1:8" s="468" customFormat="1" ht="32.25" customHeight="1">
      <c r="A7" s="206">
        <v>1</v>
      </c>
      <c r="B7" s="467" t="s">
        <v>1148</v>
      </c>
      <c r="C7" s="448" t="s">
        <v>1142</v>
      </c>
      <c r="D7" s="208" t="s">
        <v>1143</v>
      </c>
      <c r="E7" s="208" t="s">
        <v>1144</v>
      </c>
      <c r="F7" s="208" t="s">
        <v>1145</v>
      </c>
      <c r="G7" s="208" t="s">
        <v>1146</v>
      </c>
      <c r="H7" s="208"/>
    </row>
    <row r="8" spans="1:8">
      <c r="A8" s="469">
        <v>2</v>
      </c>
      <c r="B8" s="470" t="s">
        <v>437</v>
      </c>
      <c r="C8" s="471"/>
      <c r="D8" s="471"/>
      <c r="E8" s="471"/>
      <c r="F8" s="471"/>
      <c r="G8" s="471"/>
      <c r="H8" s="471"/>
    </row>
    <row r="9" spans="1:8">
      <c r="A9" s="469">
        <v>3</v>
      </c>
      <c r="B9" s="470" t="s">
        <v>437</v>
      </c>
      <c r="C9" s="471"/>
      <c r="D9" s="471"/>
      <c r="E9" s="471"/>
      <c r="F9" s="471"/>
      <c r="G9" s="471"/>
      <c r="H9" s="471"/>
    </row>
    <row r="10" spans="1:8">
      <c r="A10" s="469">
        <v>4</v>
      </c>
      <c r="B10" s="470" t="s">
        <v>437</v>
      </c>
      <c r="C10" s="471"/>
      <c r="D10" s="471"/>
      <c r="E10" s="471"/>
      <c r="F10" s="471"/>
      <c r="G10" s="471"/>
      <c r="H10" s="471"/>
    </row>
    <row r="11" spans="1:8">
      <c r="A11" s="206">
        <v>5</v>
      </c>
      <c r="B11" s="207" t="s">
        <v>1136</v>
      </c>
      <c r="C11" s="449">
        <v>12561</v>
      </c>
      <c r="D11" s="449">
        <v>1085</v>
      </c>
      <c r="E11" s="449">
        <v>1750</v>
      </c>
      <c r="F11" s="449">
        <v>7100</v>
      </c>
      <c r="G11" s="449">
        <v>5050</v>
      </c>
      <c r="H11" s="472">
        <f>SUM(C11:G11)</f>
        <v>27546</v>
      </c>
    </row>
    <row r="12" spans="1:8">
      <c r="A12" s="206">
        <v>6</v>
      </c>
      <c r="B12" s="207" t="s">
        <v>1137</v>
      </c>
      <c r="C12" s="449">
        <v>0</v>
      </c>
      <c r="D12" s="449">
        <v>0</v>
      </c>
      <c r="E12" s="449">
        <v>0</v>
      </c>
      <c r="F12" s="449">
        <v>500</v>
      </c>
      <c r="G12" s="449">
        <v>800</v>
      </c>
      <c r="H12" s="472">
        <f t="shared" ref="H12:H16" si="0">SUM(C12:G12)</f>
        <v>1300</v>
      </c>
    </row>
    <row r="13" spans="1:8">
      <c r="A13" s="206">
        <v>7</v>
      </c>
      <c r="B13" s="207" t="s">
        <v>1138</v>
      </c>
      <c r="C13" s="449">
        <v>0</v>
      </c>
      <c r="D13" s="449">
        <v>0</v>
      </c>
      <c r="E13" s="449">
        <v>0</v>
      </c>
      <c r="F13" s="449">
        <v>5750</v>
      </c>
      <c r="G13" s="449">
        <v>4250</v>
      </c>
      <c r="H13" s="472">
        <f t="shared" si="0"/>
        <v>10000</v>
      </c>
    </row>
    <row r="14" spans="1:8">
      <c r="A14" s="206">
        <v>8</v>
      </c>
      <c r="B14" s="207" t="s">
        <v>1139</v>
      </c>
      <c r="C14" s="449">
        <v>0</v>
      </c>
      <c r="D14" s="449">
        <v>0</v>
      </c>
      <c r="E14" s="449">
        <f>+E11</f>
        <v>1750</v>
      </c>
      <c r="F14" s="449">
        <v>850</v>
      </c>
      <c r="G14" s="449">
        <v>0</v>
      </c>
      <c r="H14" s="472">
        <f t="shared" si="0"/>
        <v>2600</v>
      </c>
    </row>
    <row r="15" spans="1:8">
      <c r="A15" s="206">
        <v>9</v>
      </c>
      <c r="B15" s="207" t="s">
        <v>1140</v>
      </c>
      <c r="C15" s="449">
        <v>0</v>
      </c>
      <c r="D15" s="449">
        <v>0</v>
      </c>
      <c r="E15" s="449">
        <v>0</v>
      </c>
      <c r="F15" s="449">
        <v>0</v>
      </c>
      <c r="G15" s="449">
        <v>0</v>
      </c>
      <c r="H15" s="472">
        <f t="shared" si="0"/>
        <v>0</v>
      </c>
    </row>
    <row r="16" spans="1:8">
      <c r="A16" s="206">
        <v>10</v>
      </c>
      <c r="B16" s="207" t="s">
        <v>1141</v>
      </c>
      <c r="C16" s="449">
        <f>+C11</f>
        <v>12561</v>
      </c>
      <c r="D16" s="449">
        <f>+D11</f>
        <v>1085</v>
      </c>
      <c r="E16" s="449">
        <v>0</v>
      </c>
      <c r="F16" s="449">
        <v>0</v>
      </c>
      <c r="G16" s="449">
        <v>0</v>
      </c>
      <c r="H16" s="472">
        <f t="shared" si="0"/>
        <v>13646</v>
      </c>
    </row>
    <row r="20" spans="3:3">
      <c r="C20" s="444"/>
    </row>
  </sheetData>
  <mergeCells count="3">
    <mergeCell ref="A4:B6"/>
    <mergeCell ref="C4:G4"/>
    <mergeCell ref="H4:H6"/>
  </mergeCells>
  <conditionalFormatting sqref="C20">
    <cfRule type="cellIs" dxfId="3" priority="5" stopIfTrue="1" operator="lessThan">
      <formula>0</formula>
    </cfRule>
  </conditionalFormatting>
  <conditionalFormatting sqref="C8:G10 C11:C16 D7:H7">
    <cfRule type="cellIs" dxfId="2" priority="3" stopIfTrue="1" operator="lessThan">
      <formula>0</formula>
    </cfRule>
  </conditionalFormatting>
  <conditionalFormatting sqref="H8:H16">
    <cfRule type="cellIs" dxfId="1" priority="2" stopIfTrue="1" operator="lessThan">
      <formula>0</formula>
    </cfRule>
  </conditionalFormatting>
  <conditionalFormatting sqref="D11:G16">
    <cfRule type="cellIs" dxfId="0" priority="1" stopIfTrue="1" operator="lessThan">
      <formula>0</formula>
    </cfRule>
  </conditionalFormatting>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1F356DDC-B2F5-4F59-9CDE-C8351F6C4B6F}">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33</vt:i4>
      </vt:variant>
      <vt:variant>
        <vt:lpstr>Navngitte områder</vt:lpstr>
      </vt:variant>
      <vt:variant>
        <vt:i4>2</vt:i4>
      </vt:variant>
    </vt:vector>
  </HeadingPairs>
  <TitlesOfParts>
    <vt:vector size="35" baseType="lpstr">
      <vt:lpstr>Contents</vt:lpstr>
      <vt:lpstr>KM1</vt:lpstr>
      <vt:lpstr>OV1</vt:lpstr>
      <vt:lpstr>CC1</vt:lpstr>
      <vt:lpstr>CC2</vt:lpstr>
      <vt:lpstr>CCA</vt:lpstr>
      <vt:lpstr>CCYB1</vt:lpstr>
      <vt:lpstr>CCYB2</vt:lpstr>
      <vt:lpstr>LR1</vt:lpstr>
      <vt:lpstr>LR2</vt:lpstr>
      <vt:lpstr>LR3</vt:lpstr>
      <vt:lpstr>LIQ1</vt:lpstr>
      <vt:lpstr>LIQ2</vt:lpstr>
      <vt:lpstr>CR1</vt:lpstr>
      <vt:lpstr>CR2</vt:lpstr>
      <vt:lpstr>CQ1</vt:lpstr>
      <vt:lpstr>CQ3</vt:lpstr>
      <vt:lpstr>CQ5</vt:lpstr>
      <vt:lpstr>CR4</vt:lpstr>
      <vt:lpstr>CR5</vt:lpstr>
      <vt:lpstr>CCR1</vt:lpstr>
      <vt:lpstr>CCR2</vt:lpstr>
      <vt:lpstr>CCR3</vt:lpstr>
      <vt:lpstr>CCR5</vt:lpstr>
      <vt:lpstr>CCR8</vt:lpstr>
      <vt:lpstr>OR1</vt:lpstr>
      <vt:lpstr>REM1</vt:lpstr>
      <vt:lpstr>AE1</vt:lpstr>
      <vt:lpstr>AE3</vt:lpstr>
      <vt:lpstr>IRRBB1</vt:lpstr>
      <vt:lpstr>KM2</vt:lpstr>
      <vt:lpstr>TLAC1</vt:lpstr>
      <vt:lpstr>TLAC3</vt:lpstr>
      <vt:lpstr>Contents!_Toc66961294</vt:lpstr>
      <vt:lpstr>'LIQ2'!Utskriftsområde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Svein Maberg</dc:creator>
  <cp:lastModifiedBy>Svein Maberg</cp:lastModifiedBy>
  <cp:lastPrinted>2023-03-21T07:13:16Z</cp:lastPrinted>
  <dcterms:created xsi:type="dcterms:W3CDTF">2022-01-30T12:35:16Z</dcterms:created>
  <dcterms:modified xsi:type="dcterms:W3CDTF">2024-03-20T13:24:47Z</dcterms:modified>
</cp:coreProperties>
</file>