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M:\Divisjon_Risikostyring\Kapitalstyring\Pilar 3\Tabeller 2022\"/>
    </mc:Choice>
  </mc:AlternateContent>
  <xr:revisionPtr revIDLastSave="0" documentId="13_ncr:1_{6750E8CB-9893-4BAF-A829-8F4596E42453}" xr6:coauthVersionLast="47" xr6:coauthVersionMax="47" xr10:uidLastSave="{00000000-0000-0000-0000-000000000000}"/>
  <bookViews>
    <workbookView xWindow="-108" yWindow="-108" windowWidth="23256" windowHeight="12576" tabRatio="831" xr2:uid="{BDC47604-022F-4ED5-8C4D-8DE21994EDDD}"/>
  </bookViews>
  <sheets>
    <sheet name="Contents" sheetId="65" r:id="rId1"/>
    <sheet name="KM1" sheetId="34" r:id="rId2"/>
    <sheet name="OV1" sheetId="15" r:id="rId3"/>
    <sheet name="CC1" sheetId="1" r:id="rId4"/>
    <sheet name="CC2" sheetId="54" r:id="rId5"/>
    <sheet name="CCA" sheetId="25" r:id="rId6"/>
    <sheet name="CCYB1" sheetId="2" r:id="rId7"/>
    <sheet name="CCYB2" sheetId="3" r:id="rId8"/>
    <sheet name="LR1" sheetId="35" r:id="rId9"/>
    <sheet name="LR2" sheetId="36" r:id="rId10"/>
    <sheet name="LR3" sheetId="37" r:id="rId11"/>
    <sheet name="LIQ1" sheetId="14" r:id="rId12"/>
    <sheet name="LIQ2" sheetId="39" r:id="rId13"/>
    <sheet name="CR1" sheetId="41" r:id="rId14"/>
    <sheet name="CQ1" sheetId="43" r:id="rId15"/>
    <sheet name="CQ3" sheetId="40" r:id="rId16"/>
    <sheet name="CQ5" sheetId="46" r:id="rId17"/>
    <sheet name="CR4" sheetId="4" r:id="rId18"/>
    <sheet name="CR5" sheetId="5" r:id="rId19"/>
    <sheet name="CCR1" sheetId="47" r:id="rId20"/>
    <sheet name="CCR2" sheetId="48" r:id="rId21"/>
    <sheet name="CCR3" sheetId="49" r:id="rId22"/>
    <sheet name="CCR5" sheetId="55" r:id="rId23"/>
    <sheet name="CCR8" sheetId="53" r:id="rId24"/>
    <sheet name="OR1" sheetId="58" r:id="rId25"/>
    <sheet name="REM1" sheetId="62" r:id="rId26"/>
    <sheet name="AE1" sheetId="6" r:id="rId27"/>
    <sheet name="AE3" sheetId="8" r:id="rId28"/>
    <sheet name="IRRBB1" sheetId="61" r:id="rId29"/>
    <sheet name="KM2" sheetId="30" r:id="rId30"/>
    <sheet name="TLAC1" sheetId="31" r:id="rId31"/>
    <sheet name="TLAC3" sheetId="32" r:id="rId32"/>
  </sheets>
  <definedNames>
    <definedName name="_xlnm._FilterDatabase" localSheetId="3" hidden="1">'CC1'!$A$4:$C$119</definedName>
    <definedName name="_Toc66961291" localSheetId="0">Contents!#REF!</definedName>
    <definedName name="_Toc66961292" localSheetId="0">Contents!#REF!</definedName>
    <definedName name="_Toc66961294" localSheetId="0">Contents!$B$60</definedName>
    <definedName name="_xlnm.Print_Area" localSheetId="12">'LIQ2'!$A$1:$J$50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0" i="34" l="1"/>
  <c r="E40" i="34"/>
  <c r="E37" i="34"/>
  <c r="G37" i="34"/>
  <c r="E7" i="62"/>
  <c r="E28" i="62" s="1"/>
  <c r="E18" i="62"/>
  <c r="E14" i="32" l="1"/>
  <c r="D16" i="32"/>
  <c r="H15" i="32" l="1"/>
  <c r="C23" i="31"/>
  <c r="H14" i="32"/>
  <c r="C16" i="32"/>
  <c r="H16" i="32" s="1"/>
  <c r="D56" i="36" l="1"/>
  <c r="C67" i="36" l="1"/>
  <c r="N9" i="2"/>
  <c r="C18" i="15"/>
  <c r="C63" i="36"/>
  <c r="C51" i="36"/>
  <c r="C34" i="36"/>
  <c r="C14" i="36"/>
  <c r="C68" i="36" l="1"/>
  <c r="C26" i="36"/>
  <c r="C37" i="36"/>
  <c r="C54" i="36"/>
  <c r="C58" i="36" s="1"/>
  <c r="C8" i="37"/>
  <c r="C69" i="36" l="1"/>
  <c r="C71" i="36" s="1"/>
  <c r="C56" i="36"/>
  <c r="C20" i="35"/>
  <c r="C57" i="36"/>
  <c r="C6" i="37"/>
  <c r="D28" i="62" l="1"/>
  <c r="D18" i="62"/>
  <c r="G41" i="39" l="1"/>
  <c r="I41" i="39" l="1"/>
  <c r="E41" i="39"/>
  <c r="J41" i="39"/>
  <c r="M18" i="43" l="1"/>
  <c r="K18" i="43"/>
  <c r="J18" i="43"/>
  <c r="I18" i="43"/>
  <c r="H18" i="43"/>
  <c r="F18" i="43"/>
  <c r="E18" i="43"/>
  <c r="M17" i="43"/>
  <c r="K17" i="43"/>
  <c r="J17" i="43"/>
  <c r="I17" i="43"/>
  <c r="H17" i="43"/>
  <c r="F17" i="43"/>
  <c r="E17" i="43"/>
  <c r="D17" i="43"/>
  <c r="H16" i="43"/>
  <c r="F16" i="43"/>
  <c r="M12" i="43"/>
  <c r="M13" i="43"/>
  <c r="M14" i="43"/>
  <c r="M15" i="43"/>
  <c r="K12" i="43"/>
  <c r="K13" i="43"/>
  <c r="K14" i="43"/>
  <c r="K15" i="43"/>
  <c r="J12" i="43"/>
  <c r="J13" i="43"/>
  <c r="J14" i="43"/>
  <c r="J15" i="43"/>
  <c r="I12" i="43"/>
  <c r="I13" i="43"/>
  <c r="I14" i="43"/>
  <c r="I15" i="43"/>
  <c r="H12" i="43"/>
  <c r="H13" i="43"/>
  <c r="H14" i="43"/>
  <c r="H15" i="43"/>
  <c r="F12" i="43"/>
  <c r="F13" i="43"/>
  <c r="F14" i="43"/>
  <c r="F15" i="43"/>
  <c r="E13" i="43"/>
  <c r="E14" i="43"/>
  <c r="E15" i="43"/>
  <c r="D13" i="43"/>
  <c r="D14" i="43"/>
  <c r="D15" i="43"/>
  <c r="E12" i="43"/>
  <c r="D12" i="43"/>
  <c r="E11" i="43"/>
  <c r="F11" i="43"/>
  <c r="H11" i="43"/>
  <c r="I11" i="43"/>
  <c r="J11" i="43"/>
  <c r="K11" i="43"/>
  <c r="M11" i="43"/>
  <c r="D11" i="43"/>
  <c r="M19" i="43"/>
  <c r="K19" i="43"/>
  <c r="J19" i="43"/>
  <c r="I19" i="43"/>
  <c r="E19" i="43"/>
  <c r="D19" i="43"/>
  <c r="H19" i="43" l="1"/>
  <c r="F19" i="43"/>
  <c r="G29" i="41"/>
  <c r="H29" i="41"/>
  <c r="F29" i="41"/>
  <c r="F28" i="41"/>
  <c r="G28" i="41"/>
  <c r="H28" i="41"/>
  <c r="E28" i="41"/>
  <c r="F27" i="41"/>
  <c r="G27" i="41"/>
  <c r="H27" i="41"/>
  <c r="E27" i="41"/>
  <c r="F26" i="41"/>
  <c r="G26" i="41"/>
  <c r="H26" i="41"/>
  <c r="E26" i="41"/>
  <c r="D25" i="41"/>
  <c r="E25" i="41"/>
  <c r="F25" i="41"/>
  <c r="G25" i="41"/>
  <c r="H25" i="41"/>
  <c r="C25" i="41"/>
  <c r="O31" i="41"/>
  <c r="Q30" i="41"/>
  <c r="Q29" i="41"/>
  <c r="Q28" i="41"/>
  <c r="Q27" i="41"/>
  <c r="P27" i="41"/>
  <c r="J27" i="41"/>
  <c r="K27" i="41"/>
  <c r="L27" i="41"/>
  <c r="M27" i="41"/>
  <c r="N27" i="41"/>
  <c r="I27" i="41"/>
  <c r="Q26" i="41"/>
  <c r="J26" i="41"/>
  <c r="K26" i="41"/>
  <c r="L26" i="41"/>
  <c r="M26" i="41"/>
  <c r="N26" i="41"/>
  <c r="I26" i="41"/>
  <c r="Q25" i="41"/>
  <c r="P25" i="41"/>
  <c r="J25" i="41"/>
  <c r="K25" i="41"/>
  <c r="L25" i="41"/>
  <c r="M25" i="41"/>
  <c r="N25" i="41"/>
  <c r="I25" i="41"/>
  <c r="E23" i="41"/>
  <c r="F23" i="41"/>
  <c r="G23" i="41"/>
  <c r="H23" i="41"/>
  <c r="I23" i="41"/>
  <c r="J23" i="41"/>
  <c r="K23" i="41"/>
  <c r="L23" i="41"/>
  <c r="M23" i="41"/>
  <c r="N23" i="41"/>
  <c r="O23" i="41"/>
  <c r="P23" i="41"/>
  <c r="Q23" i="41"/>
  <c r="D23" i="41"/>
  <c r="E22" i="41"/>
  <c r="F22" i="41"/>
  <c r="G22" i="41"/>
  <c r="H22" i="41"/>
  <c r="I22" i="41"/>
  <c r="J22" i="41"/>
  <c r="K22" i="41"/>
  <c r="L22" i="41"/>
  <c r="M22" i="41"/>
  <c r="N22" i="41"/>
  <c r="O22" i="41"/>
  <c r="P22" i="41"/>
  <c r="Q22" i="41"/>
  <c r="D22" i="41"/>
  <c r="Q21" i="41"/>
  <c r="P21" i="41"/>
  <c r="E21" i="41"/>
  <c r="F21" i="41"/>
  <c r="G21" i="41"/>
  <c r="H21" i="41"/>
  <c r="I21" i="41"/>
  <c r="J21" i="41"/>
  <c r="K21" i="41"/>
  <c r="L21" i="41"/>
  <c r="M21" i="41"/>
  <c r="N21" i="41"/>
  <c r="O21" i="41"/>
  <c r="D21" i="41"/>
  <c r="Q20" i="41"/>
  <c r="P20" i="41"/>
  <c r="G20" i="41"/>
  <c r="H20" i="41"/>
  <c r="I20" i="41"/>
  <c r="J20" i="41"/>
  <c r="K20" i="41"/>
  <c r="L20" i="41"/>
  <c r="M20" i="41"/>
  <c r="N20" i="41"/>
  <c r="O20" i="41"/>
  <c r="F20" i="41"/>
  <c r="D19" i="41" l="1"/>
  <c r="E19" i="41"/>
  <c r="F19" i="41"/>
  <c r="G19" i="41"/>
  <c r="H19" i="41"/>
  <c r="I19" i="41"/>
  <c r="J19" i="41"/>
  <c r="K19" i="41"/>
  <c r="L19" i="41"/>
  <c r="M19" i="41"/>
  <c r="N19" i="41"/>
  <c r="O19" i="41"/>
  <c r="P19" i="41"/>
  <c r="Q19" i="41"/>
  <c r="C19" i="41"/>
  <c r="Q18" i="41"/>
  <c r="P18" i="41"/>
  <c r="O18" i="41"/>
  <c r="G18" i="41"/>
  <c r="H18" i="41"/>
  <c r="I18" i="41"/>
  <c r="J18" i="41"/>
  <c r="K18" i="41"/>
  <c r="L18" i="41"/>
  <c r="M18" i="41"/>
  <c r="N18" i="41"/>
  <c r="F18" i="41"/>
  <c r="O17" i="41"/>
  <c r="O16" i="41"/>
  <c r="O15" i="41"/>
  <c r="M14" i="41"/>
  <c r="N14" i="41"/>
  <c r="O14" i="41"/>
  <c r="L14" i="41"/>
  <c r="G14" i="41"/>
  <c r="H14" i="41"/>
  <c r="F14" i="41"/>
  <c r="P13" i="41"/>
  <c r="Q13" i="41"/>
  <c r="O13" i="41"/>
  <c r="I13" i="41"/>
  <c r="J13" i="41"/>
  <c r="K13" i="41"/>
  <c r="L13" i="41"/>
  <c r="M13" i="41"/>
  <c r="N13" i="41"/>
  <c r="H13" i="41"/>
  <c r="G13" i="41"/>
  <c r="F13" i="41"/>
  <c r="O12" i="41"/>
  <c r="J12" i="41"/>
  <c r="K12" i="41"/>
  <c r="L12" i="41"/>
  <c r="M12" i="41"/>
  <c r="N12" i="41"/>
  <c r="I12" i="41"/>
  <c r="Q11" i="41" l="1"/>
  <c r="P11" i="41"/>
  <c r="N11" i="41"/>
  <c r="M11" i="41"/>
  <c r="J11" i="41"/>
  <c r="K11" i="41"/>
  <c r="L11" i="41"/>
  <c r="I11" i="41"/>
  <c r="D11" i="41"/>
  <c r="E11" i="41"/>
  <c r="F11" i="41"/>
  <c r="G11" i="41"/>
  <c r="H11" i="41"/>
  <c r="C11" i="41"/>
  <c r="N31" i="41"/>
  <c r="M31" i="41"/>
  <c r="K31" i="41"/>
  <c r="L31" i="41"/>
  <c r="J31" i="41"/>
  <c r="I31" i="41"/>
  <c r="Q31" i="41"/>
  <c r="G31" i="41"/>
  <c r="F31" i="41" l="1"/>
  <c r="P31" i="41"/>
  <c r="C31" i="41"/>
  <c r="H31" i="41"/>
  <c r="D31" i="41"/>
  <c r="E31" i="41"/>
  <c r="K30" i="40"/>
  <c r="J30" i="40"/>
  <c r="I30" i="40"/>
  <c r="L30" i="40" l="1"/>
  <c r="D30" i="40"/>
  <c r="G30" i="40"/>
  <c r="M30" i="40"/>
  <c r="F30" i="40"/>
  <c r="E30" i="40"/>
  <c r="N30" i="40"/>
  <c r="O30" i="40"/>
  <c r="H30" i="40"/>
  <c r="C70" i="36" l="1"/>
  <c r="C72" i="36" s="1"/>
  <c r="C19" i="35" l="1"/>
  <c r="N7" i="49" l="1"/>
  <c r="N17" i="49"/>
  <c r="N16" i="49"/>
  <c r="N15" i="49"/>
  <c r="N14" i="49"/>
  <c r="N13" i="49"/>
  <c r="N12" i="49"/>
  <c r="N11" i="49"/>
  <c r="N10" i="49"/>
  <c r="N9" i="49"/>
  <c r="N8" i="49"/>
  <c r="G30" i="34" l="1"/>
  <c r="G39" i="34" l="1"/>
  <c r="G35" i="34" l="1"/>
  <c r="G36" i="34"/>
  <c r="E27" i="15" l="1"/>
  <c r="D14" i="15" l="1"/>
  <c r="C55" i="1"/>
  <c r="C50" i="1" s="1"/>
  <c r="C51" i="1" s="1"/>
  <c r="C68" i="1" l="1"/>
  <c r="C72" i="1"/>
  <c r="E17" i="15"/>
  <c r="C14" i="15"/>
  <c r="E14" i="15" l="1"/>
  <c r="E18" i="15"/>
  <c r="H11" i="4"/>
  <c r="D11" i="4"/>
  <c r="E11" i="4"/>
  <c r="F11" i="4"/>
  <c r="G11" i="4"/>
  <c r="C11" i="4"/>
  <c r="D38" i="15" l="1"/>
  <c r="D29" i="15"/>
  <c r="D28" i="15"/>
  <c r="D27" i="15"/>
  <c r="D26" i="15"/>
  <c r="D25" i="15"/>
  <c r="D11" i="15"/>
  <c r="D10" i="15"/>
  <c r="D43" i="15" l="1"/>
  <c r="E38" i="15"/>
  <c r="E37" i="15"/>
  <c r="E36" i="15"/>
  <c r="E35" i="15"/>
  <c r="E34" i="15"/>
  <c r="E33" i="15"/>
  <c r="E32" i="15"/>
  <c r="E31" i="15"/>
  <c r="E30" i="15"/>
  <c r="C29" i="15"/>
  <c r="E29" i="15" s="1"/>
  <c r="C28" i="15"/>
  <c r="E28" i="15" s="1"/>
  <c r="C27" i="15"/>
  <c r="C26" i="15"/>
  <c r="E26" i="15" s="1"/>
  <c r="C25" i="15"/>
  <c r="E25" i="15" s="1"/>
  <c r="E7" i="15"/>
  <c r="E8" i="15"/>
  <c r="E13" i="15"/>
  <c r="E12" i="15"/>
  <c r="C11" i="15"/>
  <c r="E11" i="15" s="1"/>
  <c r="C10" i="15"/>
  <c r="E10" i="15" s="1"/>
  <c r="E9" i="15"/>
  <c r="E24" i="15" l="1"/>
  <c r="C43" i="15"/>
  <c r="M9" i="2"/>
  <c r="E43" i="15" l="1"/>
  <c r="H9" i="2"/>
  <c r="C80" i="1" l="1"/>
  <c r="C41" i="1"/>
  <c r="C39" i="1"/>
  <c r="C43" i="1"/>
  <c r="C96" i="1" l="1"/>
  <c r="C47" i="1"/>
  <c r="C82" i="1"/>
  <c r="C64" i="1"/>
  <c r="R19" i="5"/>
  <c r="R11" i="5"/>
  <c r="R18" i="5" l="1"/>
  <c r="H22" i="4"/>
  <c r="H15" i="4"/>
  <c r="R12" i="5"/>
  <c r="R22" i="5"/>
  <c r="H8" i="4"/>
  <c r="R21" i="5"/>
  <c r="H20" i="4"/>
  <c r="H12" i="4"/>
  <c r="H21" i="4"/>
  <c r="R9" i="5"/>
  <c r="R20" i="5"/>
  <c r="R10" i="5"/>
  <c r="H9" i="4"/>
  <c r="H13" i="4"/>
  <c r="R8" i="5"/>
  <c r="H18" i="4"/>
  <c r="R7" i="5"/>
  <c r="R17" i="5"/>
  <c r="R23" i="5"/>
  <c r="H16" i="4"/>
  <c r="R16" i="5"/>
  <c r="R15" i="5"/>
  <c r="R14" i="5"/>
  <c r="H10" i="4"/>
  <c r="H17" i="4"/>
  <c r="H14" i="4"/>
  <c r="H23" i="4"/>
  <c r="R13" i="5"/>
  <c r="H7" i="4" l="1"/>
  <c r="H11" i="32" l="1"/>
  <c r="H12" i="32" l="1"/>
  <c r="H13"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EBA staff</author>
  </authors>
  <commentList>
    <comment ref="C38" authorId="0" shapeId="0" xr:uid="{5385FC12-A3BC-40F0-9876-6296528104C2}">
      <text>
        <r>
          <rPr>
            <b/>
            <sz val="9"/>
            <color indexed="81"/>
            <rFont val="Tahoma"/>
            <family val="2"/>
          </rPr>
          <t>EBA staff:</t>
        </r>
        <r>
          <rPr>
            <sz val="9"/>
            <color indexed="81"/>
            <rFont val="Tahoma"/>
            <family val="2"/>
          </rPr>
          <t xml:space="preserve">
specific credit risk adjustments are not reported separately. For general credit risk adjustments we have C 47.00 r0181 c0010</t>
        </r>
      </text>
    </comment>
  </commentList>
</comments>
</file>

<file path=xl/sharedStrings.xml><?xml version="1.0" encoding="utf-8"?>
<sst xmlns="http://schemas.openxmlformats.org/spreadsheetml/2006/main" count="2112" uniqueCount="1179">
  <si>
    <t>Amounts</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</si>
  <si>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</si>
  <si>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</si>
  <si>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</si>
  <si>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</si>
  <si>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</si>
  <si>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</si>
  <si>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</si>
  <si>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</si>
  <si>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</si>
  <si>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</si>
  <si>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</si>
  <si>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</si>
  <si>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</si>
  <si>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</si>
  <si>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</si>
  <si>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</si>
  <si>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</si>
  <si>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Not applicable</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</si>
  <si>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</si>
  <si>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</si>
  <si>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</si>
  <si>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</si>
  <si>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</si>
  <si>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</si>
  <si>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</si>
  <si>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</si>
  <si>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</si>
  <si>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</si>
  <si>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</si>
  <si>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</si>
  <si>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</si>
  <si>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</si>
  <si>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</si>
  <si>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</si>
  <si>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</si>
  <si>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</si>
  <si>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</si>
  <si>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</si>
  <si>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</si>
  <si>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</si>
  <si>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</si>
  <si>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</si>
  <si>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</si>
  <si>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</si>
  <si>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</si>
  <si>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</si>
  <si>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Total regulatory adjustments to Common Equity Tier 1 (CET1)</t>
  </si>
  <si>
    <t xml:space="preserve">Common Equity Tier 1 (CET1) capital </t>
  </si>
  <si>
    <t>Additional Tier 1 (AT1) capital: instruments</t>
  </si>
  <si>
    <t xml:space="preserve">     of which: classified as equity under applicable accounting standards</t>
  </si>
  <si>
    <t xml:space="preserve">     of which: classified as liabilities under applicable accounting standards</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</si>
  <si>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</si>
  <si>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</si>
  <si>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</si>
  <si>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</si>
  <si>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</si>
  <si>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</si>
  <si>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</si>
  <si>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</si>
  <si>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</si>
  <si>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</si>
  <si>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</si>
  <si>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</si>
  <si>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</si>
  <si>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</si>
  <si>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Tier 2 (T2) capital: instruments</t>
  </si>
  <si>
    <t>Capital instruments and the related share premium accounts</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</si>
  <si>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</si>
  <si>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</si>
  <si>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</si>
  <si>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</si>
  <si>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</si>
  <si>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</si>
  <si>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</si>
  <si>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</si>
  <si>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</si>
  <si>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</si>
  <si>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r>
      <t>EU-56a</t>
    </r>
    <r>
      <rPr>
        <sz val="8"/>
        <rFont val="Calibri"/>
        <family val="2"/>
        <scheme val="minor"/>
      </rPr>
      <t> </t>
    </r>
  </si>
  <si>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</si>
  <si>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</si>
  <si>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</si>
  <si>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</si>
  <si>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</si>
  <si>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</si>
  <si>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Total risk exposure amount</t>
  </si>
  <si>
    <t>Capital ratios and requirements including buffers </t>
  </si>
  <si>
    <t>Common Equity Tier 1</t>
  </si>
  <si>
    <t>Tier 1</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</si>
  <si>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</si>
  <si>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</si>
  <si>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</si>
  <si>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</si>
  <si>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</si>
  <si>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</si>
  <si>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</si>
  <si>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</si>
  <si>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</si>
  <si>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</si>
  <si>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</si>
  <si>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</si>
  <si>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</si>
  <si>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</si>
  <si>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</si>
  <si>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</si>
  <si>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</si>
  <si>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</si>
  <si>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</si>
  <si>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</si>
  <si>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</si>
  <si>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</si>
  <si>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g</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</si>
  <si>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</si>
  <si>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</si>
  <si>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</si>
  <si>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</si>
  <si>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a</t>
  </si>
  <si>
    <t>b</t>
  </si>
  <si>
    <t>c</t>
  </si>
  <si>
    <t>d</t>
  </si>
  <si>
    <t>e</t>
  </si>
  <si>
    <t>f</t>
  </si>
  <si>
    <t>h</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</si>
  <si>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</si>
  <si>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</si>
  <si>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</si>
  <si>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</si>
  <si>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</si>
  <si>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</si>
  <si>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</si>
  <si>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</si>
  <si>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</si>
  <si>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</si>
  <si>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</si>
  <si>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</si>
  <si>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</si>
  <si>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</si>
  <si>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</si>
  <si>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</si>
  <si>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</si>
  <si>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</si>
  <si>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</si>
  <si>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</si>
  <si>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</si>
  <si>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</si>
  <si>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Total</t>
  </si>
  <si>
    <t>Institution specific countercyclical capital buffer rate</t>
  </si>
  <si>
    <t>Institution specific countercyclical capital buffer requirement</t>
  </si>
  <si>
    <t xml:space="preserve"> Exposure classes</t>
  </si>
  <si>
    <t>Exposures before CCF and before CRM</t>
  </si>
  <si>
    <t>Exposures post CCF and post CRM</t>
  </si>
  <si>
    <t>RWAs and RWAs density</t>
  </si>
  <si>
    <t>On-balance-sheet exposures</t>
  </si>
  <si>
    <t>Off-balance-sheet exposures</t>
  </si>
  <si>
    <t>RWEA</t>
  </si>
  <si>
    <t xml:space="preserve">RWEA density (%) </t>
  </si>
  <si>
    <t>Central governments or central banks</t>
  </si>
  <si>
    <t>Regional government or local authorities</t>
  </si>
  <si>
    <t>Public sector entities</t>
  </si>
  <si>
    <t>Multilateral development banks</t>
  </si>
  <si>
    <t>International organisations</t>
  </si>
  <si>
    <t>Institutions</t>
  </si>
  <si>
    <t>Corporates</t>
  </si>
  <si>
    <t>Retail</t>
  </si>
  <si>
    <t>Secured by mortgages on immovable property</t>
  </si>
  <si>
    <t>Exposures in default</t>
  </si>
  <si>
    <t>Exposures associated with particularly high risk</t>
  </si>
  <si>
    <t>Covered bonds</t>
  </si>
  <si>
    <t>Institutions and corporates with a short-term credit assessment</t>
  </si>
  <si>
    <t>Collective investment undertakings</t>
  </si>
  <si>
    <t>Equity</t>
  </si>
  <si>
    <t>Other items</t>
  </si>
  <si>
    <t>TOTAL</t>
  </si>
  <si>
    <t>Risk weight</t>
  </si>
  <si>
    <t>Of which unrated</t>
  </si>
  <si>
    <t>Others</t>
  </si>
  <si>
    <t>n</t>
  </si>
  <si>
    <t>o</t>
  </si>
  <si>
    <t>p</t>
  </si>
  <si>
    <t>q</t>
  </si>
  <si>
    <t>Unit or shares in collective investment undertakings</t>
  </si>
  <si>
    <t>Carrying amount of encumbered assets</t>
  </si>
  <si>
    <t>Fair value of encumbered assets</t>
  </si>
  <si>
    <t>Carrying amount of unencumbered assets</t>
  </si>
  <si>
    <t>Fair value of unencumbered assets</t>
  </si>
  <si>
    <t>030</t>
  </si>
  <si>
    <t>040</t>
  </si>
  <si>
    <t>050</t>
  </si>
  <si>
    <t>060</t>
  </si>
  <si>
    <t>080</t>
  </si>
  <si>
    <t>090</t>
  </si>
  <si>
    <t>Assets of the reporting institution</t>
  </si>
  <si>
    <t>Equity instruments</t>
  </si>
  <si>
    <t>Debt securities</t>
  </si>
  <si>
    <t>of which: covered bonds</t>
  </si>
  <si>
    <t>of which: securitisations</t>
  </si>
  <si>
    <t>070</t>
  </si>
  <si>
    <t>of which: issued by general governments</t>
  </si>
  <si>
    <t>of which: issued by financial corporations</t>
  </si>
  <si>
    <t>of which: issued by non-financial corporations</t>
  </si>
  <si>
    <t>Other assets</t>
  </si>
  <si>
    <t>Matching liabilities, contingent liabilities or securities lent</t>
  </si>
  <si>
    <t>Assets, collateral received and own
debt securities issued other than covered bonds and securitisations encumbered</t>
  </si>
  <si>
    <t>debt securities issued other than covered bonds and ABSs encumbered</t>
  </si>
  <si>
    <t>Carrying amount of selected financial liabilities</t>
  </si>
  <si>
    <t>Tier 1 capital</t>
  </si>
  <si>
    <t>Updated</t>
  </si>
  <si>
    <t>Annual</t>
  </si>
  <si>
    <t>Table Name</t>
  </si>
  <si>
    <t>CCyB1 - Geographical distribution of credit exposures relevant for the calculation of the countercyclical buffer</t>
  </si>
  <si>
    <t>CCyB2 - Amount of institution-specific countercyclical capital buffer</t>
  </si>
  <si>
    <t>CR4 – standardised approach – Credit risk exposure and CRM effects</t>
  </si>
  <si>
    <t>EU CR5 – standardised approach</t>
  </si>
  <si>
    <t>AE1 - Encumbered and unencumbered assets</t>
  </si>
  <si>
    <t>AE3 - Sources of encumbrance</t>
  </si>
  <si>
    <t>Description of the main features of Common Equity Tier 1, Additional Tier 1 and Tier 2 instruments</t>
  </si>
  <si>
    <t>Issuer</t>
  </si>
  <si>
    <t>Sparebanken Sør</t>
  </si>
  <si>
    <t>Unique identifier (eg CUSIP, ISIN or Bloomberg identifier for private placement)</t>
  </si>
  <si>
    <t>NO0006001502</t>
  </si>
  <si>
    <t>NO0010768229</t>
  </si>
  <si>
    <t>NO0010867658</t>
  </si>
  <si>
    <t>NO0010895121</t>
  </si>
  <si>
    <t>NO0010936784</t>
  </si>
  <si>
    <t>NO0011147647</t>
  </si>
  <si>
    <t>NO0010825094</t>
  </si>
  <si>
    <t>NO0010832157</t>
  </si>
  <si>
    <t>NO0010837313</t>
  </si>
  <si>
    <t>NO0010871247</t>
  </si>
  <si>
    <t>NO0010887177</t>
  </si>
  <si>
    <t>Governing law(s) of the instrument</t>
  </si>
  <si>
    <t>Norwegian</t>
  </si>
  <si>
    <t>Regulatory treatment</t>
  </si>
  <si>
    <t xml:space="preserve">     Transitional CRR rules</t>
  </si>
  <si>
    <t>Additional Tier 1</t>
  </si>
  <si>
    <t>Tier 2</t>
  </si>
  <si>
    <t xml:space="preserve">     Post-transitional CRR rules</t>
  </si>
  <si>
    <t xml:space="preserve">     Eligible at solo/(sub-)consolidated/ solo&amp;(sub-)consolidated</t>
  </si>
  <si>
    <t>Solo and Consolidated</t>
  </si>
  <si>
    <t xml:space="preserve">     Instrument type (types to be specified by each jurisdiction)</t>
  </si>
  <si>
    <t>Equity certificate</t>
  </si>
  <si>
    <t>Hybrid capital</t>
  </si>
  <si>
    <t>Subordinated loan capital</t>
  </si>
  <si>
    <t>Amount recognised in regulatory capital  (Currency in million, as of most recent reporting date)</t>
  </si>
  <si>
    <t>MNOK 125</t>
  </si>
  <si>
    <t>MNOK 250</t>
  </si>
  <si>
    <t xml:space="preserve">MNOK 200 </t>
  </si>
  <si>
    <t>MNOK 300</t>
  </si>
  <si>
    <t>MNOK 10</t>
  </si>
  <si>
    <t>MNOK 200</t>
  </si>
  <si>
    <t xml:space="preserve">MNOK 250 </t>
  </si>
  <si>
    <t>MNOK 100</t>
  </si>
  <si>
    <t>MNOK 500</t>
  </si>
  <si>
    <t>MNOK 350</t>
  </si>
  <si>
    <t xml:space="preserve">Nominal amount of instrument </t>
  </si>
  <si>
    <t>9a</t>
  </si>
  <si>
    <t>Issue price</t>
  </si>
  <si>
    <t>N/A</t>
  </si>
  <si>
    <t>100 percent</t>
  </si>
  <si>
    <t>9b</t>
  </si>
  <si>
    <t>Redemption price</t>
  </si>
  <si>
    <t>100 percent of nominal value</t>
  </si>
  <si>
    <t>Accounting classification</t>
  </si>
  <si>
    <t>Shareholders’ equity</t>
  </si>
  <si>
    <t>Liability – amortised cost</t>
  </si>
  <si>
    <t>Original date of issuance</t>
  </si>
  <si>
    <t>June 1998</t>
  </si>
  <si>
    <t>5 October 2020</t>
  </si>
  <si>
    <t>23 February 2021</t>
  </si>
  <si>
    <t>9 July 2020</t>
  </si>
  <si>
    <t>Perpetual or dated</t>
  </si>
  <si>
    <t>Perpetual</t>
  </si>
  <si>
    <t>Dated</t>
  </si>
  <si>
    <t xml:space="preserve">     Original maturity date </t>
  </si>
  <si>
    <t>No maturity date</t>
  </si>
  <si>
    <t>9 July 2030</t>
  </si>
  <si>
    <t>Issuer call subject to prior supervisory approval</t>
  </si>
  <si>
    <t>Yes</t>
  </si>
  <si>
    <t xml:space="preserve">     Optional call date, contingent call dates and redemption amount </t>
  </si>
  <si>
    <t>29 June 2023
100 % of nominal value
In addition an "regulatory redemption right" at 100 % of nominal value plus accrued interest</t>
  </si>
  <si>
    <t>7 November 2024
100 % of nominal value
In addition an "regulatory redemption right" at 100 % of nominal value plus accrued interest</t>
  </si>
  <si>
    <t>7 April 2026
100 % of nominal value
In addition an "regulatory redemption right" at 100 % of nominal value plus accrued interest</t>
  </si>
  <si>
    <t>23 February 2026
100 % of nominal value
In addition an "regulatory redemption right" at 100 % of nominal value plus accrued interest</t>
  </si>
  <si>
    <t>10 November 2026
100 % of nominal value
In addition an "regulatory redemption right" at 100 % of nominal value plus accrued interest</t>
  </si>
  <si>
    <t>14 June 2023
100 % of nominal value
In addition a "regulatory redemption right" at 100 % of nominal value plus accrued interest</t>
  </si>
  <si>
    <t>14 September 2023
100 % of nominal value
In addition a "regulatory redemption right" at 100 % of nominal value plus accrued interest</t>
  </si>
  <si>
    <t>23 November 2023
100 % of nominal value
In addition a "regulatory redemption right" at 100 % of nominal value plus accrued interest</t>
  </si>
  <si>
    <t>12 December 2024
100 % of nominal value
In addition a "regulatory redemption right" at 100 % of nominal value plus accrued interest</t>
  </si>
  <si>
    <t>9 July 2025
100 % of nominal value
In addition a "regulatory redemption right" at 100 % of nominal value plus accrued interest</t>
  </si>
  <si>
    <t xml:space="preserve">     Subsequent call dates, if applicable</t>
  </si>
  <si>
    <t>Each consecutive interest payment date following 29 Juni 2023</t>
  </si>
  <si>
    <t>Each consecutive interest payment date following 7 November 2024</t>
  </si>
  <si>
    <t>Each consecutive interest payment date following 7 April 2026</t>
  </si>
  <si>
    <t>Each consecutive interest payment date following 23 February 2026</t>
  </si>
  <si>
    <t>Each consecutive interest payment date following 10 November 2026</t>
  </si>
  <si>
    <t>Each consecutive interest payment date following 14 June 2023</t>
  </si>
  <si>
    <t>Each consecutive interest payment date following 14 September 2023</t>
  </si>
  <si>
    <t>Each consecutive interest payment date following 23 November 2023</t>
  </si>
  <si>
    <t>Each consecutive interest payment date following 12 December 2024</t>
  </si>
  <si>
    <t>Each consecutive interest payment date following 9 July 2025</t>
  </si>
  <si>
    <t>Coupons / dividends</t>
  </si>
  <si>
    <t xml:space="preserve">Fixed or floating dividend/coupon </t>
  </si>
  <si>
    <t>Floating</t>
  </si>
  <si>
    <t>Fixed</t>
  </si>
  <si>
    <t xml:space="preserve">Coupon rate and any related index </t>
  </si>
  <si>
    <t>6,5 percent</t>
  </si>
  <si>
    <t>3 m NIBOR + 3,20 percent</t>
  </si>
  <si>
    <t>3 m NIBOR + 3,08 percent</t>
  </si>
  <si>
    <t>3 m NIBOR + 2,75 percent</t>
  </si>
  <si>
    <t>3 m NIBOR + 2,50 percent</t>
  </si>
  <si>
    <t>3 m NIBOR +1,45 percent</t>
  </si>
  <si>
    <t>3 m NIBOR +1,65 percent</t>
  </si>
  <si>
    <t>3 m NIBOR +1,33 percent</t>
  </si>
  <si>
    <t>3 m NIBOR +1,37 percent</t>
  </si>
  <si>
    <t xml:space="preserve">Existence of a dividend stopper </t>
  </si>
  <si>
    <t>No</t>
  </si>
  <si>
    <t>20a</t>
  </si>
  <si>
    <t xml:space="preserve">     Fully discretionary, partially discretionary or mandatory (in terms of timing)</t>
  </si>
  <si>
    <t>Fully discretionary</t>
  </si>
  <si>
    <t>Mandatory</t>
  </si>
  <si>
    <t>20b</t>
  </si>
  <si>
    <t xml:space="preserve">     Fully discretionary, partially discretionary or mandatory (in terms of amount)</t>
  </si>
  <si>
    <t xml:space="preserve">     Existence of step up or other incentive to redeem</t>
  </si>
  <si>
    <t xml:space="preserve">     Noncumulative or cumulative</t>
  </si>
  <si>
    <t>Noncumulative</t>
  </si>
  <si>
    <t>Non-cumulative</t>
  </si>
  <si>
    <t>Cumulative</t>
  </si>
  <si>
    <t>Convertible or non-convertible</t>
  </si>
  <si>
    <t>Convertible</t>
  </si>
  <si>
    <t>Nonconvertible</t>
  </si>
  <si>
    <t xml:space="preserve">     If convertible, conversion trigger(s)</t>
  </si>
  <si>
    <t xml:space="preserve">Could be converted into Common Equity Tier 1 Capital if instructed by the Norwegian FSA or by other relevant public athority, at a severe fall in solidity or if the regulators see it as neccessary to avoid liquidation. </t>
  </si>
  <si>
    <t xml:space="preserve">     If convertible, fully or partially</t>
  </si>
  <si>
    <t>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</si>
  <si>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</si>
  <si>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</si>
  <si>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</si>
  <si>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</si>
  <si>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</si>
  <si>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</si>
  <si>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Common Equity Tier 1 Capital below 5,125 percent on the issuer's company level or consolidated level</t>
  </si>
  <si>
    <t xml:space="preserve">     If write-down, full or partial</t>
  </si>
  <si>
    <t xml:space="preserve">     If write-down, permanent or temporary</t>
  </si>
  <si>
    <t>Temporary</t>
  </si>
  <si>
    <t xml:space="preserve">        If temporary write-down, description of write-up mechanism</t>
  </si>
  <si>
    <t>Write-ups possible by adding parts of accumulated profits</t>
  </si>
  <si>
    <t>Position in subordination hierarchy in liquidation (specify instrument type immediately senior to instrument)</t>
  </si>
  <si>
    <t>Senior non-preferred</t>
  </si>
  <si>
    <t>Non-compliant transitioned features</t>
  </si>
  <si>
    <t>If yes, specify non-compliant features</t>
  </si>
  <si>
    <t>Scope of consolidation: Consolidated</t>
  </si>
  <si>
    <t>EU 1a</t>
  </si>
  <si>
    <t>Quarter ending on (DD Month YYY)</t>
  </si>
  <si>
    <t>EU 1b</t>
  </si>
  <si>
    <t>Number of data points used in the calculation of averages</t>
  </si>
  <si>
    <t>HIGH-QUALITY LIQUID ASSETS</t>
  </si>
  <si>
    <t>Total high-quality liquid assets (HQLA), after application of haircuts in line with Article 9 of regulation (EU) 2015/61</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</si>
  <si>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</si>
  <si>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</si>
  <si>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</si>
  <si>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</si>
  <si>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</si>
  <si>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</si>
  <si>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</si>
  <si>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</si>
  <si>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</si>
  <si>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</si>
  <si>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</si>
  <si>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</si>
  <si>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</si>
  <si>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</si>
  <si>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</si>
  <si>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</si>
  <si>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</si>
  <si>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</si>
  <si>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</si>
  <si>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</si>
  <si>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</si>
  <si>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</si>
  <si>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</si>
  <si>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</si>
  <si>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</si>
  <si>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</si>
  <si>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</si>
  <si>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</si>
  <si>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</si>
  <si>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LIQUIDITY BUFFER</t>
  </si>
  <si>
    <t>TOTAL NET CASH OUTFLOWS</t>
  </si>
  <si>
    <t>LIQUIDITY COVERAGE RATIO</t>
  </si>
  <si>
    <t>Other regulatory adjusments</t>
  </si>
  <si>
    <t>Norway</t>
  </si>
  <si>
    <t>*For the purpose of calculation of countercyclical buffer amount, all exposures are allocated to Norway</t>
  </si>
  <si>
    <t>Risk weighted exposure amounts (RWEAs)</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</si>
  <si>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</si>
  <si>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</si>
  <si>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</si>
  <si>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</si>
  <si>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</si>
  <si>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</si>
  <si>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</si>
  <si>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</si>
  <si>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</si>
  <si>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</si>
  <si>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</si>
  <si>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</si>
  <si>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</si>
  <si>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</si>
  <si>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</si>
  <si>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</si>
  <si>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</si>
  <si>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</si>
  <si>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</si>
  <si>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</si>
  <si>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</si>
  <si>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</si>
  <si>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</si>
  <si>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IMA </t>
  </si>
  <si>
    <t>EU 22a</t>
  </si>
  <si>
    <t>Large exposures</t>
  </si>
  <si>
    <t>Operational risk</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</si>
  <si>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</si>
  <si>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</si>
  <si>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</si>
  <si>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</si>
  <si>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</si>
  <si>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</si>
  <si>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 (For information)</t>
  </si>
  <si>
    <t>NOK MILLION</t>
  </si>
  <si>
    <t>Assets</t>
  </si>
  <si>
    <t>All amounts are in NOK million unless otherwise stated.</t>
  </si>
  <si>
    <t>Pillar 3 Additional Disclosures</t>
  </si>
  <si>
    <t>Total unweighted value (average)</t>
  </si>
  <si>
    <t>Total weighted value (average)</t>
  </si>
  <si>
    <t>LIQ1 - Quantitative information of LCR</t>
  </si>
  <si>
    <t>CC1 - Composition of regulatory own funds</t>
  </si>
  <si>
    <t>OV1 – Overview of total risk exposure amounts</t>
  </si>
  <si>
    <t>Key metrics - MREL</t>
  </si>
  <si>
    <t>Minimum requirement for own funds and eligible liabilities (MREL)</t>
  </si>
  <si>
    <t>Own funds and eligible liabilities, ratios and components</t>
  </si>
  <si>
    <t>1</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</si>
  <si>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</si>
  <si>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</si>
  <si>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</si>
  <si>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</si>
  <si>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</si>
  <si>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</si>
  <si>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TREA (row1/row2)</t>
  </si>
  <si>
    <t>4</t>
  </si>
  <si>
    <t>Total exposure measure of the resolution group</t>
  </si>
  <si>
    <t>5</t>
  </si>
  <si>
    <t>Own funds and eligible liabilities as percentage of the total exposure measure</t>
  </si>
  <si>
    <t xml:space="preserve">Of which own funds or subordinated liabilities </t>
  </si>
  <si>
    <t>6a</t>
  </si>
  <si>
    <t>Does the subordination exemption in Article 72b(4) of the CRR apply? (5% exemption)</t>
  </si>
  <si>
    <t>6b</t>
  </si>
  <si>
    <t>Pro-memo item - Aggregate amount of permitted non-subordinated eligible liabilities in-struments If the subordination discretion  as per Article 72b(3) CRR is applied (max 3.5% exemption)</t>
  </si>
  <si>
    <t>6c</t>
  </si>
  <si>
    <t>Pro-memo item: If a capped subordination exemption applies under Article 72b (3) CRR, the amount of funding issued that ranks pari passu with excluded liabilities and that is recognised under row 1, divided by funding issued that ranks pari passu with excluded Liabilities and that would be recognised under row 1 if no cap was applied (%)</t>
  </si>
  <si>
    <t>EU-7</t>
  </si>
  <si>
    <t>MREL requirement expressed as percentage of the total risk exposure amount</t>
  </si>
  <si>
    <t>EU-8</t>
  </si>
  <si>
    <t xml:space="preserve">Of which to be met with own funds or subordinated liabilities </t>
  </si>
  <si>
    <t>EU-9</t>
  </si>
  <si>
    <t>MREL requirement expressed as percentage of the total exposure measure</t>
  </si>
  <si>
    <t>EU-10</t>
  </si>
  <si>
    <t>Of which to be met with own funds or subordinated liabilities</t>
  </si>
  <si>
    <t>TLAC1 - Composition - MREL</t>
  </si>
  <si>
    <t>Own funds and eligible liabilities and adjustments</t>
  </si>
  <si>
    <t>Common Equity Tier 1 capital (CET1)</t>
  </si>
  <si>
    <t>Additional Tier 1 capital (AT1)</t>
  </si>
  <si>
    <t>Empty set in the EU</t>
  </si>
  <si>
    <t>Tier 2 capital (T2)</t>
  </si>
  <si>
    <t>Own funds for the purpose of Articles 92a CRR and 45 BRRD</t>
  </si>
  <si>
    <t>EU 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</si>
  <si>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</si>
  <si>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</si>
  <si>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</si>
  <si>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</si>
  <si>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</si>
  <si>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 cap)</t>
  </si>
  <si>
    <t>EU-13a</t>
  </si>
  <si>
    <t>Eligible liabilities that are not subordinated to excluded liabilities  issued prior to 27 June 2019 (pre-cap)</t>
  </si>
  <si>
    <t>Eligible liabilities items  before adjustments</t>
  </si>
  <si>
    <t>EU-17a</t>
  </si>
  <si>
    <t>Of which subordinated</t>
  </si>
  <si>
    <t xml:space="preserve">Own funds and eligible liabilities: Adjustments to non-regulatory capital elements </t>
  </si>
  <si>
    <t>Own funds and eligible liabilities items before adjustments</t>
  </si>
  <si>
    <t>(Deduction of exposures between MPE resolution groups)</t>
  </si>
  <si>
    <t>(Deduction of investments in other eligible liabilities instruments)</t>
  </si>
  <si>
    <t>Own funds and eligible liabilities after adjustments</t>
  </si>
  <si>
    <t>EU-22a</t>
  </si>
  <si>
    <t>Of which own funds and subordinated</t>
  </si>
  <si>
    <t xml:space="preserve">Risk-weighted exposure amount and leverage exposure measure of the resolution group </t>
  </si>
  <si>
    <t>Total exposure measure</t>
  </si>
  <si>
    <t>Ratio of own funds and eligible liabilities</t>
  </si>
  <si>
    <t>Own funds and eligible liabilities (as a percentage of total risk exposure amount )</t>
  </si>
  <si>
    <t>Own funds and eligible liabilities (as a percentage of total exposure measure)</t>
  </si>
  <si>
    <t>EU-26a</t>
  </si>
  <si>
    <t xml:space="preserve">Institution-specific combined buffer requirement </t>
  </si>
  <si>
    <t xml:space="preserve">of which: countercyclical buffer requirement </t>
  </si>
  <si>
    <t>EU-31a</t>
  </si>
  <si>
    <t>of which: Global Systemically Important Institution (G-SII) or Other Systemically Important Institution (O-SII) buffer</t>
  </si>
  <si>
    <t>Memorandum items</t>
  </si>
  <si>
    <t>EU-32</t>
  </si>
  <si>
    <t>Total amount of excluded liabilities referred to in Article 72a(2) CRR</t>
  </si>
  <si>
    <t xml:space="preserve">Amount of non subordinated instruments eligible, where applicable after application of Article 72b (3) CRR </t>
  </si>
  <si>
    <r>
      <t>Own funds and eligible liabilities: Non-regulatory capital elements</t>
    </r>
    <r>
      <rPr>
        <b/>
        <sz val="11"/>
        <color rgb="FF7030A0"/>
        <rFont val="Calibri"/>
        <family val="2"/>
        <scheme val="minor"/>
      </rPr>
      <t xml:space="preserve"> </t>
    </r>
  </si>
  <si>
    <r>
      <t>Eligible liabilities instruments</t>
    </r>
    <r>
      <rPr>
        <strike/>
        <sz val="11"/>
        <rFont val="Calibri"/>
        <family val="2"/>
        <scheme val="minor"/>
      </rPr>
      <t xml:space="preserve"> </t>
    </r>
    <r>
      <rPr>
        <sz val="11"/>
        <rFont val="Calibri"/>
        <family val="2"/>
        <scheme val="minor"/>
      </rPr>
      <t>issued directly by the resolution entity that are subordinated to excluded liabilities (not grandfathered)</t>
    </r>
  </si>
  <si>
    <r>
      <t>CET1 (as a percentage of TREA</t>
    </r>
    <r>
      <rPr>
        <sz val="11"/>
        <color theme="1"/>
        <rFont val="Calibri"/>
        <family val="2"/>
        <scheme val="minor"/>
      </rPr>
      <t>) available after meeting the resolution group’s requirements</t>
    </r>
  </si>
  <si>
    <t>EU TLAC3a: creditor ranking - resolution entity</t>
  </si>
  <si>
    <t>(most junior)</t>
  </si>
  <si>
    <t>(most senior)</t>
  </si>
  <si>
    <t>o/w residual maturity  ≥ 1 year &lt; 2 years</t>
  </si>
  <si>
    <t>o/w residual maturity  ≥ 2 year &lt; 5 years</t>
  </si>
  <si>
    <t>o/w residual maturity ≥ 5 years &lt; 10 years</t>
  </si>
  <si>
    <t>o/w residual maturity ≥ 10 years, but excluding perpetual securities</t>
  </si>
  <si>
    <t>o/w  perpetual securities</t>
  </si>
  <si>
    <t>KM2: Key metrics - MREL</t>
  </si>
  <si>
    <t>Q4 2022</t>
  </si>
  <si>
    <t>NSFR ratio (%)</t>
  </si>
  <si>
    <t>Total required stable funding</t>
  </si>
  <si>
    <t>Total available stable funding</t>
  </si>
  <si>
    <t>Net Stable Funding Ratio</t>
  </si>
  <si>
    <t>Liquidity coverage ratio (%)</t>
  </si>
  <si>
    <t>Total net cash outflows (adjusted value)</t>
  </si>
  <si>
    <t xml:space="preserve">Cash inflows - Total weighted value </t>
  </si>
  <si>
    <t>EU 16b</t>
  </si>
  <si>
    <t xml:space="preserve">Cash outflows - Total weighted value </t>
  </si>
  <si>
    <t>EU 16a</t>
  </si>
  <si>
    <t>Total high-quality liquid assets (HQLA) (Weighted value - average)</t>
  </si>
  <si>
    <t>Liquidity Coverage Ratio</t>
  </si>
  <si>
    <t>Overall leverage ratio requirements (%)</t>
  </si>
  <si>
    <t>EU 14e</t>
  </si>
  <si>
    <t>Leverage ratio buffer requirement (%)</t>
  </si>
  <si>
    <t>EU 14d</t>
  </si>
  <si>
    <t>Leverage ratio buffer and overall leverage ratio requirement (as a percentage of total exposure measure)</t>
  </si>
  <si>
    <t>Total SREP leverage ratio requirements (%)</t>
  </si>
  <si>
    <t>EU 14c</t>
  </si>
  <si>
    <t xml:space="preserve">     of which: to be made up of CET1 capital (percentage points)</t>
  </si>
  <si>
    <t>EU 14b</t>
  </si>
  <si>
    <t xml:space="preserve">Additional own funds requirements to address the risk of excessive leverage (%) </t>
  </si>
  <si>
    <t>EU 14a</t>
  </si>
  <si>
    <t>Additional own funds requirements to address the risk of excessive leverage (as a percentage of total exposure measure)</t>
  </si>
  <si>
    <t>Leverage ratio (%)</t>
  </si>
  <si>
    <t>Leverage ratio</t>
  </si>
  <si>
    <t>CET1 available after meeting the total SREP own funds requirements (%)</t>
  </si>
  <si>
    <t>Overall capital requirements (%)</t>
  </si>
  <si>
    <t>EU 11a</t>
  </si>
  <si>
    <t>Combined buffer requirement (%)</t>
  </si>
  <si>
    <t>Other Systemically Important Institution buffer</t>
  </si>
  <si>
    <t>EU 10a</t>
  </si>
  <si>
    <t>Global Systemically Important Institution buffer (%)</t>
  </si>
  <si>
    <t>Systemic risk buffer (%)</t>
  </si>
  <si>
    <t>EU 9a</t>
  </si>
  <si>
    <t>Institution specific countercyclical capital buffer (%)</t>
  </si>
  <si>
    <t>Conservation buffer due to macro-prudential or systemic risk identified at the level of a Member State (%)</t>
  </si>
  <si>
    <t>Capital conservation buffer (%)</t>
  </si>
  <si>
    <t>Combined buffer requirement (as a percentage of risk-weighted exposure amount)</t>
  </si>
  <si>
    <t>Total SREP own funds requirements (%)</t>
  </si>
  <si>
    <t>EU 7d</t>
  </si>
  <si>
    <t xml:space="preserve">     of which: to be made up of Tier 1 capital (percentage points)</t>
  </si>
  <si>
    <t>EU 7c</t>
  </si>
  <si>
    <t>EU 7b</t>
  </si>
  <si>
    <t xml:space="preserve">Additional own funds requirements to address risks other than the risk of excessive leverage (%) </t>
  </si>
  <si>
    <t>EU 7a</t>
  </si>
  <si>
    <t>Additional own funds requirements to address risks other than the risk of excessive leverage (as a percentage of risk-weighted exposure amount)</t>
  </si>
  <si>
    <t>Total capital ratio (%)</t>
  </si>
  <si>
    <t>Tier 1 ratio (%)</t>
  </si>
  <si>
    <t>Common Equity Tier 1 ratio (%)</t>
  </si>
  <si>
    <t>Capital ratios (as a percentage of risk-weighted exposure amount)</t>
  </si>
  <si>
    <t>Total risk-weighted exposure amount</t>
  </si>
  <si>
    <t>Risk-weighted exposure amounts</t>
  </si>
  <si>
    <t xml:space="preserve">Total capital </t>
  </si>
  <si>
    <t xml:space="preserve">Tier 1 capital </t>
  </si>
  <si>
    <t xml:space="preserve">Common Equity Tier 1 (CET1) capital </t>
  </si>
  <si>
    <t>Available own funds (amounts)</t>
  </si>
  <si>
    <t>KM1 - Key metrics</t>
  </si>
  <si>
    <t>Semi- Annual</t>
  </si>
  <si>
    <t>LR1</t>
  </si>
  <si>
    <t>LR2</t>
  </si>
  <si>
    <t>LR3</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</si>
  <si>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</si>
  <si>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</si>
  <si>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</si>
  <si>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</si>
  <si>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</si>
  <si>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</si>
  <si>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</si>
  <si>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</si>
  <si>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</si>
  <si>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</si>
  <si>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</si>
  <si>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</si>
  <si>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</si>
  <si>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 of Article 429a(1) CRR)</t>
  </si>
  <si>
    <t>EU-11b</t>
  </si>
  <si>
    <t>(Adjustment for exposures excluded from the total exposure measure in accordance with point (j) of Article 429a(1) CRR)</t>
  </si>
  <si>
    <t>Other adjustments</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</si>
  <si>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</si>
  <si>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</si>
  <si>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</si>
  <si>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</si>
  <si>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</si>
  <si>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r>
      <rPr>
        <strike/>
        <sz val="11"/>
        <rFont val="Calibri"/>
        <family val="2"/>
        <scheme val="minor"/>
      </rPr>
      <t>(</t>
    </r>
    <r>
      <rPr>
        <sz val="11"/>
        <rFont val="Calibri"/>
        <family val="2"/>
        <scheme val="minor"/>
      </rPr>
      <t>Adjustment for securities received under securities financing transactions that are recognised as an asset</t>
    </r>
    <r>
      <rPr>
        <strike/>
        <sz val="11"/>
        <rFont val="Calibri"/>
        <family val="2"/>
        <scheme val="minor"/>
      </rPr>
      <t>)</t>
    </r>
  </si>
  <si>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</si>
  <si>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</si>
  <si>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</si>
  <si>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</si>
  <si>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</si>
  <si>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</si>
  <si>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</si>
  <si>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</si>
  <si>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</si>
  <si>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</si>
  <si>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</si>
  <si>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</si>
  <si>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</si>
  <si>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</si>
  <si>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</si>
  <si>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</si>
  <si>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</si>
  <si>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</si>
  <si>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</si>
  <si>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</si>
  <si>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</si>
  <si>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</si>
  <si>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</si>
  <si>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</si>
  <si>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</si>
  <si>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 xml:space="preserve">Derogation for SFTs: Counterparty credit risk exposure in accordance with Articles 429e(5) and 222 CRR </t>
  </si>
  <si>
    <t>Agent transaction exposures</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</si>
  <si>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</si>
  <si>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</si>
  <si>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</si>
  <si>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</si>
  <si>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</si>
  <si>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(General provisions deducted in determining Tier 1 capital and specific provisions associated with off-balance sheet exposures)</t>
  </si>
  <si>
    <t>Off-balance sheet exposures</t>
  </si>
  <si>
    <r>
      <t xml:space="preserve">Excluded exposures </t>
    </r>
    <r>
      <rPr>
        <b/>
        <strike/>
        <sz val="11"/>
        <color rgb="FFFF0000"/>
        <rFont val="Calibri"/>
        <family val="2"/>
        <scheme val="minor"/>
      </rPr>
      <t/>
    </r>
  </si>
  <si>
    <t>EU-22b</t>
  </si>
  <si>
    <t>(Exposures exempted in accordance with point (j) of Article 429a (1) CRR (on and off balance sheet))</t>
  </si>
  <si>
    <t>EU-22c</t>
  </si>
  <si>
    <t>(Excluded exposures of public development banks (or units) - Public sector investments)</t>
  </si>
  <si>
    <t>EU-22d</t>
  </si>
  <si>
    <t>EU-22e</t>
  </si>
  <si>
    <t>EU-22f</t>
  </si>
  <si>
    <t>(Excluded guaranteed parts of exposures arising from export credits )</t>
  </si>
  <si>
    <t>EU-22g</t>
  </si>
  <si>
    <t>(Excluded excess collateral deposited at triparty agents )</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</si>
  <si>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</si>
  <si>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</si>
  <si>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</si>
  <si>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</si>
  <si>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</si>
  <si>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 )</t>
  </si>
  <si>
    <t>EU-22k</t>
  </si>
  <si>
    <r>
      <t xml:space="preserve">(Total </t>
    </r>
    <r>
      <rPr>
        <sz val="11"/>
        <color theme="1"/>
        <rFont val="Calibri"/>
        <family val="2"/>
        <scheme val="minor"/>
      </rPr>
      <t>exempted</t>
    </r>
    <r>
      <rPr>
        <sz val="11"/>
        <rFont val="Calibri"/>
        <family val="2"/>
        <scheme val="minor"/>
      </rPr>
      <t xml:space="preserve"> exposures)</t>
    </r>
  </si>
  <si>
    <t>Capital and total exposure measure</t>
  </si>
  <si>
    <t>EU-25</t>
  </si>
  <si>
    <t>Leverage ratio (excluding the impact of the exemption of public sector investments and promotional loans) (%)</t>
  </si>
  <si>
    <t>25a</t>
  </si>
  <si>
    <t>Regulatory minimum leverage ratio requirement (%)</t>
  </si>
  <si>
    <t>EU-26b</t>
  </si>
  <si>
    <t>EU-27a</t>
  </si>
  <si>
    <t>Overall leverage ratio requirement (%)</t>
  </si>
  <si>
    <t>Choice on transitional arrangements and relevant exposures</t>
  </si>
  <si>
    <t>EU-27b</t>
  </si>
  <si>
    <t>Choice on transitional arrangements for the definition of the capital measure</t>
  </si>
  <si>
    <t>NA</t>
  </si>
  <si>
    <t>Disclosure of mean values</t>
  </si>
  <si>
    <t>Mean value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</si>
  <si>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</si>
  <si>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</si>
  <si>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</si>
  <si>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</si>
  <si>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</si>
  <si>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</si>
  <si>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</si>
  <si>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EU-1</t>
  </si>
  <si>
    <t>Total on-balance sheet exposures (excluding derivatives, SFTs, and exempted exposures), of which:</t>
  </si>
  <si>
    <t>EU-2</t>
  </si>
  <si>
    <t>Trading book exposures</t>
  </si>
  <si>
    <t>EU-3</t>
  </si>
  <si>
    <t>Banking book exposures, of which:</t>
  </si>
  <si>
    <t>EU-4</t>
  </si>
  <si>
    <t>EU-5</t>
  </si>
  <si>
    <t>Exposures treated as sovereigns</t>
  </si>
  <si>
    <t>EU-6</t>
  </si>
  <si>
    <r>
      <t xml:space="preserve">Exposures to regional governments, MDB, international organisations and PSE </t>
    </r>
    <r>
      <rPr>
        <b/>
        <sz val="11"/>
        <color rgb="FF000000"/>
        <rFont val="Calibri"/>
        <family val="2"/>
        <scheme val="minor"/>
      </rPr>
      <t xml:space="preserve">not </t>
    </r>
    <r>
      <rPr>
        <sz val="11"/>
        <color rgb="FF000000"/>
        <rFont val="Calibri"/>
        <family val="2"/>
        <scheme val="minor"/>
      </rPr>
      <t>treated as sovereigns</t>
    </r>
  </si>
  <si>
    <t>Secured by mortgages of immovable properties</t>
  </si>
  <si>
    <t>Retail exposures</t>
  </si>
  <si>
    <t>EU-11</t>
  </si>
  <si>
    <t>EU-12</t>
  </si>
  <si>
    <t>Other exposures (eg equity, securitisations, and other non-credit obligation assets)</t>
  </si>
  <si>
    <t>Unweighted value by residual maturity</t>
  </si>
  <si>
    <t>Weighted value</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</si>
  <si>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</si>
  <si>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</si>
  <si>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</si>
  <si>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</si>
  <si>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</si>
  <si>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</si>
  <si>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</si>
  <si>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</si>
  <si>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</si>
  <si>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</si>
  <si>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</si>
  <si>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</si>
  <si>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</si>
  <si>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</si>
  <si>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</si>
  <si>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</si>
  <si>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</si>
  <si>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Total high-quality liquid assets (HQLA)</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</si>
  <si>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</si>
  <si>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</si>
  <si>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</si>
  <si>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</si>
  <si>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</si>
  <si>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</si>
  <si>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</si>
  <si>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</si>
  <si>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</si>
  <si>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</si>
  <si>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</si>
  <si>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</si>
  <si>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</si>
  <si>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</si>
  <si>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</si>
  <si>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</si>
  <si>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Net Stable Funding Ratio (%)</t>
  </si>
  <si>
    <t xml:space="preserve">LIQ2 - Net Stable Funding Ratio </t>
  </si>
  <si>
    <t>Gross carrying amount / Nominal amount</t>
  </si>
  <si>
    <t>Performing exposures</t>
  </si>
  <si>
    <t>Non-performing exposures</t>
  </si>
  <si>
    <t>Not past due or Past due &lt; 30 days</t>
  </si>
  <si>
    <t>Past due &gt; 30 days &lt; 90 days</t>
  </si>
  <si>
    <t>Unlikely to pay that are not past-due or past-due &lt; = 90 days</t>
  </si>
  <si>
    <t>Past due &gt; 90 days &lt;= 180 days</t>
  </si>
  <si>
    <t>Past due &gt; 180 days &lt; =1 year</t>
  </si>
  <si>
    <t>Past due &gt; 1 year &lt;= 2 years</t>
  </si>
  <si>
    <t>Past due &gt; 2 year &lt;= 5 years</t>
  </si>
  <si>
    <t>Past due &gt; 5 year &lt;= 7 years</t>
  </si>
  <si>
    <t>Past due &gt; 7 years</t>
  </si>
  <si>
    <t>Of which defaulted</t>
  </si>
  <si>
    <t>005</t>
  </si>
  <si>
    <t>Cash balances at central banks and other demand deposits</t>
  </si>
  <si>
    <t>Loans and advances</t>
  </si>
  <si>
    <t>020</t>
  </si>
  <si>
    <t xml:space="preserve">     Central banks</t>
  </si>
  <si>
    <t xml:space="preserve">     General governments</t>
  </si>
  <si>
    <t xml:space="preserve">     Credit institutions</t>
  </si>
  <si>
    <t xml:space="preserve">     Other financial corporations</t>
  </si>
  <si>
    <t xml:space="preserve">     Non-financial corporations</t>
  </si>
  <si>
    <t xml:space="preserve">     Households</t>
  </si>
  <si>
    <t>Debt Securities</t>
  </si>
  <si>
    <t>100</t>
  </si>
  <si>
    <t>110</t>
  </si>
  <si>
    <t>120</t>
  </si>
  <si>
    <t>130</t>
  </si>
  <si>
    <t>140</t>
  </si>
  <si>
    <t>150</t>
  </si>
  <si>
    <t>160</t>
  </si>
  <si>
    <t>170</t>
  </si>
  <si>
    <t>180</t>
  </si>
  <si>
    <t>190</t>
  </si>
  <si>
    <t>200</t>
  </si>
  <si>
    <t>210</t>
  </si>
  <si>
    <t>220</t>
  </si>
  <si>
    <t>Gross carrying amount/nominal amount</t>
  </si>
  <si>
    <t>Accumulated impairment, accumulated negative changes in fair value due to credit risk and provisions</t>
  </si>
  <si>
    <t>Accumulated  partial write-off</t>
  </si>
  <si>
    <t>Collaterals and financial guarantees received</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</si>
  <si>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</si>
  <si>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</si>
  <si>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</si>
  <si>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</si>
  <si>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</si>
  <si>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</si>
  <si>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</si>
  <si>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Central banks</t>
  </si>
  <si>
    <t>General governments</t>
  </si>
  <si>
    <t>Credit institutions</t>
  </si>
  <si>
    <t>Other financial corporations</t>
  </si>
  <si>
    <t>Non-financial corporations</t>
  </si>
  <si>
    <t>Of which: SMEs</t>
  </si>
  <si>
    <t>Households</t>
  </si>
  <si>
    <t>CQ3: Credit quality of performing and non-performing exposures by past due days</t>
  </si>
  <si>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</si>
  <si>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</si>
  <si>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</si>
  <si>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</si>
  <si>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</si>
  <si>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</si>
  <si>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</si>
  <si>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impaired</t>
  </si>
  <si>
    <t>Loan commitments given</t>
  </si>
  <si>
    <t>CQ1: Credit quality of forborne exposures</t>
  </si>
  <si>
    <t>Accumulated impairment</t>
  </si>
  <si>
    <t>Accumulated negative changes in fair value due to credit risk on non-performing exposures</t>
  </si>
  <si>
    <t>of which: non-performing</t>
  </si>
  <si>
    <t>of which: defaulted</t>
  </si>
  <si>
    <t>Gross carrying amount</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</si>
  <si>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</si>
  <si>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</si>
  <si>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</si>
  <si>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</si>
  <si>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</si>
  <si>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</si>
  <si>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</si>
  <si>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</si>
  <si>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</si>
  <si>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</si>
  <si>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</si>
  <si>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</si>
  <si>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</si>
  <si>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</si>
  <si>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</si>
  <si>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</si>
  <si>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</si>
  <si>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</si>
  <si>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</si>
  <si>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</si>
  <si>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CQ5: Credit quality of loans and advances to non-financial corporations by industry</t>
  </si>
  <si>
    <t>Replacement cost (RC)</t>
  </si>
  <si>
    <t>Potential future exposure  (PFE)</t>
  </si>
  <si>
    <t>EEPE</t>
  </si>
  <si>
    <t>Exposure value pre-CRM</t>
  </si>
  <si>
    <t>Exposure value post-CRM</t>
  </si>
  <si>
    <t>Exposure value</t>
  </si>
  <si>
    <t>EU1</t>
  </si>
  <si>
    <t>EU - Original Exposure Method (for derivatives)</t>
  </si>
  <si>
    <t>1.4</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</si>
  <si>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</si>
  <si>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</si>
  <si>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</si>
  <si>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</si>
  <si>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</si>
  <si>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</si>
  <si>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</si>
  <si>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</si>
  <si>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</si>
  <si>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</si>
  <si>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</si>
  <si>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</si>
  <si>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</si>
  <si>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</si>
  <si>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</si>
  <si>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</si>
  <si>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</si>
  <si>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</si>
  <si>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</si>
  <si>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t xml:space="preserve">Total transactions subject to own funds requirements for CVA risk </t>
  </si>
  <si>
    <t>CCR2 – Transactions subject to own funds requirements for CVA risk</t>
  </si>
  <si>
    <t>Exposure classes</t>
  </si>
  <si>
    <r>
      <rPr>
        <sz val="10"/>
        <color rgb="FFFF0000"/>
        <rFont val="Arial"/>
        <family val="2"/>
      </rPr>
      <t xml:space="preserve"> </t>
    </r>
    <r>
      <rPr>
        <strike/>
        <sz val="10"/>
        <color rgb="FFFF0000"/>
        <rFont val="Arial"/>
        <family val="2"/>
      </rPr>
      <t>l</t>
    </r>
  </si>
  <si>
    <r>
      <t>Total exposure value</t>
    </r>
    <r>
      <rPr>
        <sz val="11"/>
        <rFont val="Calibri"/>
        <family val="2"/>
        <scheme val="minor"/>
      </rPr>
      <t xml:space="preserve"> </t>
    </r>
  </si>
  <si>
    <t xml:space="preserve">Central governments or central banks </t>
  </si>
  <si>
    <t xml:space="preserve">Regional government or local authorities </t>
  </si>
  <si>
    <t>CCR3 – Standardised approach – CCR exposures by regulatory exposure class and risk weights</t>
  </si>
  <si>
    <t>Total assets</t>
  </si>
  <si>
    <t>Total liabilities</t>
  </si>
  <si>
    <t>Balance sheet as in published financial statements</t>
  </si>
  <si>
    <t>Reference</t>
  </si>
  <si>
    <t>Total liabilities and equity</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</si>
  <si>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</si>
  <si>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</si>
  <si>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</si>
  <si>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</si>
  <si>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</si>
  <si>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</si>
  <si>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</si>
  <si>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</si>
  <si>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</si>
  <si>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</si>
  <si>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</si>
  <si>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</si>
  <si>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</si>
  <si>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</si>
  <si>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</si>
  <si>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CCR8 – Exposures to CCPs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</si>
  <si>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</si>
  <si>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</si>
  <si>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</si>
  <si>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</si>
  <si>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</si>
  <si>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</si>
  <si>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</si>
  <si>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</si>
  <si>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</si>
  <si>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</si>
  <si>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</si>
  <si>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</si>
  <si>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</si>
  <si>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OR1 - Operational risk own funds requirements and risk-weighted exposure amounts</t>
  </si>
  <si>
    <t>Banking activities</t>
  </si>
  <si>
    <t>Relevant indicator</t>
  </si>
  <si>
    <t>Own funds requirements</t>
  </si>
  <si>
    <t>Risk exposure amount</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</si>
  <si>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</si>
  <si>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</si>
  <si>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</si>
  <si>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</si>
  <si>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</si>
  <si>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Key Metrics and overview of risk exposure amounts</t>
  </si>
  <si>
    <t>Key Metrics</t>
  </si>
  <si>
    <t>KM1</t>
  </si>
  <si>
    <t>Comment</t>
  </si>
  <si>
    <t>KM2</t>
  </si>
  <si>
    <t>OV1</t>
  </si>
  <si>
    <t>Overview of total risk exposure amounts</t>
  </si>
  <si>
    <t>INS1</t>
  </si>
  <si>
    <t xml:space="preserve">Annual </t>
  </si>
  <si>
    <t>INS2</t>
  </si>
  <si>
    <t>Insurance participations</t>
  </si>
  <si>
    <t>Financial conglomerates - Information on own funds and capital adequacy ratio</t>
  </si>
  <si>
    <t>Disclosure of the scope of application</t>
  </si>
  <si>
    <t>LI1</t>
  </si>
  <si>
    <t>Differences between the accounting scope and the scope of prudential consolidation and mapping of financial statement categories with regulatory risk categories</t>
  </si>
  <si>
    <t>LI2</t>
  </si>
  <si>
    <t>Outline of the differences in the scopes of consolidation (entity by entity)</t>
  </si>
  <si>
    <t>LI3</t>
  </si>
  <si>
    <t>PV1</t>
  </si>
  <si>
    <t>Prudent valuation adjustments (PVA)</t>
  </si>
  <si>
    <t>Disclosure of own funds</t>
  </si>
  <si>
    <t>CC1</t>
  </si>
  <si>
    <t>Composition of regulatory own funds</t>
  </si>
  <si>
    <t>CC2</t>
  </si>
  <si>
    <t>Reconciliation of regulatory own funds to balance sheet in the audited financial statements</t>
  </si>
  <si>
    <t>CCA</t>
  </si>
  <si>
    <t>Main features of regulatory own funds instruments and eligible liabilities instruments</t>
  </si>
  <si>
    <t>Disclosure of countercyclical capital buffers</t>
  </si>
  <si>
    <t>CCYB1</t>
  </si>
  <si>
    <t>CCYB2</t>
  </si>
  <si>
    <t>Macroprudential supervisory measures</t>
  </si>
  <si>
    <t>Institution-specific countercyclical capital buffer</t>
  </si>
  <si>
    <t>Disclosure of the leverage ratio</t>
  </si>
  <si>
    <t>Summary reconciliation of accounting assets and leverage ratio exposures</t>
  </si>
  <si>
    <t>Leverage ratio common disclosure</t>
  </si>
  <si>
    <t>Split-up of on balance sheet exposures (excluding derivatives, SFTs and exempted exposures)</t>
  </si>
  <si>
    <t>Disclosure of liquidity requirements</t>
  </si>
  <si>
    <t>Quantitative information of LCR</t>
  </si>
  <si>
    <t>LIQ1</t>
  </si>
  <si>
    <t xml:space="preserve">Net Stable Funding Ratio </t>
  </si>
  <si>
    <t>LIQ2</t>
  </si>
  <si>
    <t>Disclosure of credit risk quality</t>
  </si>
  <si>
    <t>CR1</t>
  </si>
  <si>
    <t>CR2</t>
  </si>
  <si>
    <t>Performing and non-performing exposures and related provisions.</t>
  </si>
  <si>
    <t>Changes in the stock of non-performing loans and advances</t>
  </si>
  <si>
    <t>CR1-A</t>
  </si>
  <si>
    <t>Maturity of exposures</t>
  </si>
  <si>
    <t>CR3</t>
  </si>
  <si>
    <t>CR2-A</t>
  </si>
  <si>
    <t>Changes in the stock of non-performing loans and advances and related net accumulated recoveries</t>
  </si>
  <si>
    <t>CR4</t>
  </si>
  <si>
    <t>Credit quality of forborne exposures</t>
  </si>
  <si>
    <t>CQ1</t>
  </si>
  <si>
    <t>Quality of forbearance</t>
  </si>
  <si>
    <t>CQ2</t>
  </si>
  <si>
    <t>CQ3</t>
  </si>
  <si>
    <t>Credit quality of performing and non-performing exposures by past due days</t>
  </si>
  <si>
    <t>CQ4</t>
  </si>
  <si>
    <t>Quality of non-performing exposures by geography </t>
  </si>
  <si>
    <t>CQ5</t>
  </si>
  <si>
    <t>Credit quality of loans and advances by industry</t>
  </si>
  <si>
    <t>CQ6</t>
  </si>
  <si>
    <t>CQ7</t>
  </si>
  <si>
    <t>CQ8</t>
  </si>
  <si>
    <t xml:space="preserve">Collateral valuation - loans and advances </t>
  </si>
  <si>
    <t xml:space="preserve">Collateral obtained by taking possession and execution processes </t>
  </si>
  <si>
    <t>Collateral obtained by taking possession and execution processes – vintage breakdown</t>
  </si>
  <si>
    <t>ID</t>
  </si>
  <si>
    <t>CRC</t>
  </si>
  <si>
    <t>Qualitative disclosure requirements related to CRM techniques</t>
  </si>
  <si>
    <t>CRM techniques overview:  Disclosure of the use of credit risk mitigation techniques</t>
  </si>
  <si>
    <t>Disclosure of the use of credit risk mitigation techniques</t>
  </si>
  <si>
    <t>CR5</t>
  </si>
  <si>
    <t>Credit risk exposure and CRM effects</t>
  </si>
  <si>
    <t>Credit risk, Standardised approach</t>
  </si>
  <si>
    <t>Disclosure of the use of the IRB approach to credit risk</t>
  </si>
  <si>
    <t>IRB approach – Credit risk exposures by exposure class and PD range</t>
  </si>
  <si>
    <t>Scope of the use of IRB and SA approaches</t>
  </si>
  <si>
    <t>IRB approach – Effect on the RWEAs of credit derivatives used as CRM techniques</t>
  </si>
  <si>
    <t>IRB approach – Disclosure of the extent of the use of CRM techniques</t>
  </si>
  <si>
    <t xml:space="preserve">RWEA flow statements of credit risk exposures under the IRB approach </t>
  </si>
  <si>
    <t>IRB approach – Back-testing of PD per exposure class (fixed PD scale)</t>
  </si>
  <si>
    <t>IRB approach – Back-testing of PD per exposure class (only for  PD estimates according to point (f) of Article 180(1) CRR)</t>
  </si>
  <si>
    <t>CR6</t>
  </si>
  <si>
    <t>CR6-A</t>
  </si>
  <si>
    <t>CR7</t>
  </si>
  <si>
    <t>CR7-A</t>
  </si>
  <si>
    <t>CR8</t>
  </si>
  <si>
    <t>CR9</t>
  </si>
  <si>
    <t>CR9.1</t>
  </si>
  <si>
    <t>Disclosure of specialised lending</t>
  </si>
  <si>
    <t>Specialised lending and equity exposures under the simple riskweighted approach</t>
  </si>
  <si>
    <t>CR10</t>
  </si>
  <si>
    <t>Disclosure of exposures to counterparty credit risk</t>
  </si>
  <si>
    <t>Analysis of CCR exposure by approach</t>
  </si>
  <si>
    <t>CCR1</t>
  </si>
  <si>
    <t>CCR2</t>
  </si>
  <si>
    <t>Transactions subject to own funds requirements for CVA risk</t>
  </si>
  <si>
    <t>CCR3</t>
  </si>
  <si>
    <t>Standardised approach – CCR exposures by regulatory exposure class and risk weights</t>
  </si>
  <si>
    <t>IRB approach – CCR exposures by exposure class and PD scale</t>
  </si>
  <si>
    <t>CCR4</t>
  </si>
  <si>
    <t>CCR5</t>
  </si>
  <si>
    <t>Composition of collateral for CCR exposures</t>
  </si>
  <si>
    <t>CCR6</t>
  </si>
  <si>
    <t>Credit derivatives exposures</t>
  </si>
  <si>
    <t>RWEA flow statements of CCR exposures under the IMM</t>
  </si>
  <si>
    <t>CCR7</t>
  </si>
  <si>
    <t>CCR8</t>
  </si>
  <si>
    <t>Exposures to CCPs</t>
  </si>
  <si>
    <t>Disclosure of exposures to securitisation positions</t>
  </si>
  <si>
    <t>SEQ1</t>
  </si>
  <si>
    <t>SEQ2</t>
  </si>
  <si>
    <t>SEQ3</t>
  </si>
  <si>
    <t>SEQ4</t>
  </si>
  <si>
    <t>SEQ5</t>
  </si>
  <si>
    <t>Securitisation exposures in the non-trading book</t>
  </si>
  <si>
    <t>Securitisation exposures in the trading book</t>
  </si>
  <si>
    <t>Securitisation exposures in the non-trading book and associated regulatory capital requirements - institution acting as originator or as sponsor</t>
  </si>
  <si>
    <t>Securitisation exposures in the non-trading book and associated regulatory capital requirements - institution acting as investor</t>
  </si>
  <si>
    <t>Exposures securitised by the institution - Exposures in default and specific credit risk adjustments</t>
  </si>
  <si>
    <t>Main sources of differences between regulatory exposure amounts and carrying values in financial statements</t>
  </si>
  <si>
    <t>Disclosure of the use of standardised approach and internal model for market risk</t>
  </si>
  <si>
    <t>MR1</t>
  </si>
  <si>
    <t>Market risk under the standardised approach</t>
  </si>
  <si>
    <t>Market risk under the internal Model Approach (IMA)</t>
  </si>
  <si>
    <t>MR2-A</t>
  </si>
  <si>
    <t>MR2-B</t>
  </si>
  <si>
    <t>MR3</t>
  </si>
  <si>
    <t>MR4</t>
  </si>
  <si>
    <t>RWA flow statements of market risk exposures under the IMA</t>
  </si>
  <si>
    <t>IMA values for trading portfolios</t>
  </si>
  <si>
    <t>Comparison of VaR estimates with gains/losses</t>
  </si>
  <si>
    <t>Disclosure of operational risk</t>
  </si>
  <si>
    <t>OR1</t>
  </si>
  <si>
    <t>Operational risk own funds requirements and risk-weighted exposure amounts</t>
  </si>
  <si>
    <t>Disclosure of remuneration policy</t>
  </si>
  <si>
    <t>REM1</t>
  </si>
  <si>
    <t>REM2</t>
  </si>
  <si>
    <t>REM3</t>
  </si>
  <si>
    <t>REM4</t>
  </si>
  <si>
    <t>REM5</t>
  </si>
  <si>
    <t xml:space="preserve">Remuneration awarded for the financial year </t>
  </si>
  <si>
    <t>Special payments to staff whose professional activities have a material impact on institutions’ risk profile (identified staff)</t>
  </si>
  <si>
    <t>Deferred remuneration</t>
  </si>
  <si>
    <t>Remuneration of 1 million EUR or more per year</t>
  </si>
  <si>
    <t>Information on remuneration of staff whose professional activities have a material impact on institutions’ risk profile (identified staff)</t>
  </si>
  <si>
    <t>Disclosure of encumbered and unencumbered assets</t>
  </si>
  <si>
    <t>AE1</t>
  </si>
  <si>
    <t>AE2</t>
  </si>
  <si>
    <t>AE3</t>
  </si>
  <si>
    <t>Encumbered and unencumbered assets</t>
  </si>
  <si>
    <t>Collateral received and own debt securities issued</t>
  </si>
  <si>
    <t>Sources of encumbrance</t>
  </si>
  <si>
    <t>Disclosure of Interest rate risks of non-trading book activities (IRRBB)</t>
  </si>
  <si>
    <t>Interest rate risks of non-trading book activities</t>
  </si>
  <si>
    <t>IRRBB1</t>
  </si>
  <si>
    <t>Disclosure on MREL/TLAC</t>
  </si>
  <si>
    <t>Composition - MREL</t>
  </si>
  <si>
    <t>TLAC1</t>
  </si>
  <si>
    <t>Creditor ranking - resolution entity</t>
  </si>
  <si>
    <t>TLAC2</t>
  </si>
  <si>
    <t>TLAC3</t>
  </si>
  <si>
    <t>Internal loss absorbing capacity: internal MREL and, where applicable, requirement for own funds and eligible liabilities for non-EU G-SIIs</t>
  </si>
  <si>
    <t>ILAC</t>
  </si>
  <si>
    <t>Creditor ranking - Entity that is not a resolution entity</t>
  </si>
  <si>
    <t>EU CCR1 – Analysis of CCR exposure by approach</t>
  </si>
  <si>
    <r>
      <t>Alpha used for computing regulatory</t>
    </r>
    <r>
      <rPr>
        <sz val="10"/>
        <rFont val="Arial"/>
        <family val="2"/>
      </rPr>
      <t xml:space="preserve"> </t>
    </r>
    <r>
      <rPr>
        <b/>
        <sz val="10"/>
        <rFont val="Arial"/>
        <family val="2"/>
      </rPr>
      <t>exposure value</t>
    </r>
  </si>
  <si>
    <r>
      <rPr>
        <sz val="11"/>
        <rFont val="Calibri"/>
        <family val="2"/>
        <scheme val="minor"/>
      </rPr>
      <t>Transactions subject to the Alternative approach (Based on the Original Exposure Method</t>
    </r>
    <r>
      <rPr>
        <u/>
        <sz val="11"/>
        <rFont val="Calibri"/>
        <family val="2"/>
        <scheme val="minor"/>
      </rPr>
      <t>)</t>
    </r>
  </si>
  <si>
    <r>
      <t>CCR5 – Composition of collateral for CCR exposure</t>
    </r>
    <r>
      <rPr>
        <b/>
        <strike/>
        <sz val="16"/>
        <rFont val="Arial"/>
        <family val="2"/>
      </rPr>
      <t>s</t>
    </r>
  </si>
  <si>
    <t>IRRBB1 - Interest rate risks of non-trading book activities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</si>
  <si>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</si>
  <si>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</si>
  <si>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</si>
  <si>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</si>
  <si>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</si>
  <si>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</si>
  <si>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</si>
  <si>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</si>
  <si>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</si>
  <si>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</si>
  <si>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LR1 - Summary reconciliation of accounting assets and leverage ratio exposures</t>
  </si>
  <si>
    <t>REM1 – Remuneration awarded for the financial year</t>
  </si>
  <si>
    <t>MB Supervisory function (1)</t>
  </si>
  <si>
    <t>MB Management function (2)</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</si>
  <si>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</si>
  <si>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</si>
  <si>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</si>
  <si>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</si>
  <si>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</si>
  <si>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</si>
  <si>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</si>
  <si>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</si>
  <si>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</si>
  <si>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Of which: share-linked instruments or equivalent non-cash instruments</t>
  </si>
  <si>
    <t>EU-5x</t>
  </si>
  <si>
    <t>Of which: other instruments</t>
  </si>
  <si>
    <t>Of which: other forms</t>
  </si>
  <si>
    <t>Variable remuneration</t>
  </si>
  <si>
    <t>Total variable remuneration</t>
  </si>
  <si>
    <t>Of which: deferred</t>
  </si>
  <si>
    <t>EU-14a</t>
  </si>
  <si>
    <t>EU-13b</t>
  </si>
  <si>
    <t>EU-14b</t>
  </si>
  <si>
    <t>EU-14x</t>
  </si>
  <si>
    <t>EU-14y</t>
  </si>
  <si>
    <t>Total remuneration (2 + 10)</t>
  </si>
  <si>
    <t>Non-performing</t>
  </si>
  <si>
    <t>Performing</t>
  </si>
  <si>
    <t xml:space="preserve">                Of which SMEs</t>
  </si>
  <si>
    <t xml:space="preserve">CR1: Performing and non-performing exposures and related provisions. </t>
  </si>
  <si>
    <t>Not available</t>
  </si>
  <si>
    <t>NO0012626946</t>
  </si>
  <si>
    <t>23 August 2027
100 % of nominal value
In addition an "regulatory redemption right" at 100 % of nominal value plus accrued interest</t>
  </si>
  <si>
    <t>3 m NIBOR + 3,80 percent</t>
  </si>
  <si>
    <t>NO0012721804</t>
  </si>
  <si>
    <t>13 October 2022</t>
  </si>
  <si>
    <t>13 October 2032</t>
  </si>
  <si>
    <t>13 October 2027
100 % of nominal value
In addition a "regulatory redemption right" at 100 % of nominal value plus accrued interest</t>
  </si>
  <si>
    <t>No maturity</t>
  </si>
  <si>
    <t>Performing securities financing transactions with financial customerscollateralised by Level 1 HQLA subject to 0% haircut</t>
  </si>
  <si>
    <r>
      <t>NSFR derivative assets</t>
    </r>
    <r>
      <rPr>
        <sz val="11"/>
        <rFont val="Calibri"/>
        <family val="2"/>
        <scheme val="minor"/>
      </rPr>
      <t> </t>
    </r>
  </si>
  <si>
    <t>Total Required stable funding (RSF)</t>
  </si>
  <si>
    <t>CC2 - reconciliation of regulatory own funds to balance sheet in the audited financial statements</t>
  </si>
  <si>
    <t>Liabilities</t>
  </si>
  <si>
    <t>1 Cash and receivables from central banks</t>
  </si>
  <si>
    <t>2 Loans to credit institutions</t>
  </si>
  <si>
    <t>3 Loans to customers</t>
  </si>
  <si>
    <t>4 Bonds and certificates</t>
  </si>
  <si>
    <t>5 Shares</t>
  </si>
  <si>
    <t>6 Financial derivatives</t>
  </si>
  <si>
    <t>7 Shareholding in group companies</t>
  </si>
  <si>
    <t>8 Shareholding in associated companies</t>
  </si>
  <si>
    <t>9 Intangible assets</t>
  </si>
  <si>
    <t>10 Property, plant and equipment</t>
  </si>
  <si>
    <t>11 Other assets</t>
  </si>
  <si>
    <t>1 Liabilities to credit institutions</t>
  </si>
  <si>
    <t>2 Deposits from customers</t>
  </si>
  <si>
    <t>3 Liabilities related to issue of securities</t>
  </si>
  <si>
    <t>4 Financial derivatives</t>
  </si>
  <si>
    <t>5 Payable taxes</t>
  </si>
  <si>
    <t>6 Other liabilities</t>
  </si>
  <si>
    <t>7 Provisions for commitments</t>
  </si>
  <si>
    <t>8 Deferred tax</t>
  </si>
  <si>
    <t>9 Subordinated senior loan capital</t>
  </si>
  <si>
    <t>10 Subordinated loan capital</t>
  </si>
  <si>
    <t>MNOK 2 084</t>
  </si>
  <si>
    <t>MNOK 4 945</t>
  </si>
  <si>
    <t>Each consecutive interest payment date following 23 August 2027</t>
  </si>
  <si>
    <t>Each consecutive interest payment date following 13 October 2027</t>
  </si>
  <si>
    <t>1 Equity certificate capital</t>
  </si>
  <si>
    <t>2 Hybrid capital</t>
  </si>
  <si>
    <t>3 Other equity</t>
  </si>
  <si>
    <t>Total equity</t>
  </si>
  <si>
    <t>1) Board of Directors</t>
  </si>
  <si>
    <t>LR3 - LRSpl: Split-up of on balance sheet exposures (excluding derivatives, SFTs and exempted exposures)</t>
  </si>
  <si>
    <t>LR2 - LRCom: Leverage ratio common disclosure</t>
  </si>
  <si>
    <t>(Exposures excluded from the total exposure measure in accordance with point (c ) of Article 429a(1) CRR)</t>
  </si>
  <si>
    <r>
      <t>(Excluded exposures of public development banks (or units) - Promotional loans)</t>
    </r>
    <r>
      <rPr>
        <strike/>
        <sz val="11"/>
        <color rgb="FFFF0000"/>
        <rFont val="Calibri"/>
        <family val="2"/>
        <scheme val="minor"/>
      </rPr>
      <t xml:space="preserve">
</t>
    </r>
  </si>
  <si>
    <r>
      <t>( Excluded passing-through promotional loan exposures by non-public development banks (or units))</t>
    </r>
    <r>
      <rPr>
        <strike/>
        <sz val="11"/>
        <color rgb="FFFF0000"/>
        <rFont val="Calibri"/>
        <family val="2"/>
        <scheme val="minor"/>
      </rPr>
      <t xml:space="preserve">
</t>
    </r>
  </si>
  <si>
    <t>Leverage ratio (excluding the impact of any applicable temporary exemption of central bank reserves)</t>
  </si>
  <si>
    <t xml:space="preserve">Reference page 107-114 in annual report for detailed information about remuneration </t>
  </si>
  <si>
    <t>Description of insolvency rank</t>
  </si>
  <si>
    <t>Common Equity 
Tier 1</t>
  </si>
  <si>
    <t>Additional Tier 1 capital</t>
  </si>
  <si>
    <t>Tier 2 capital</t>
  </si>
  <si>
    <t>Senior non-preferred debt</t>
  </si>
  <si>
    <t>Own funds and liabilities potentially eligible for meeting MREL</t>
  </si>
  <si>
    <t>Senior unsecured debt</t>
  </si>
  <si>
    <t>Disclosure of the use of the standardised approach</t>
  </si>
  <si>
    <t xml:space="preserve">Supervisory shock scenarios
</t>
  </si>
  <si>
    <t>Insolvency ranking</t>
  </si>
  <si>
    <t xml:space="preserve">Qualitative disclosures are covered in Risk and Capital Management, Disclosure according to Pillar 3 2022 </t>
  </si>
  <si>
    <t>2) Group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</si>
</sst>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809]dd\ mmmm\ yyyy;@"/>
    <numFmt numFmtId="165" formatCode="[$-414]d/\ mmm/\ yyyy;@"/>
    <numFmt numFmtId="166" formatCode="[$-409]dd/mmm/yy;@"/>
    <numFmt numFmtId="167" formatCode="_-* #,##0_-;\-* #,##0_-;_-* &quot;-&quot;??_-;_-@_-"/>
    <numFmt numFmtId="168" formatCode="0.0\ %"/>
    <numFmt numFmtId="169" formatCode="_(* #,##0.00_);_(* \(#,##0.00\);_(* &quot;-&quot;??_);_(@_)"/>
    <numFmt numFmtId="170" formatCode="#,##0_ ;\-#,##0\ "/>
    <numFmt numFmtId="171" formatCode="_-* #,##0_-;\-* #,##0_-;_-* &quot;-&quot;?_-;_-@_-"/>
    <numFmt numFmtId="172" formatCode="_-* #,##0.0000000000000000_-;\-* #,##0.0000000000000000_-;_-* &quot;-&quot;??_-;_-@_-"/>
    <numFmt numFmtId="173" formatCode="_-* #,##0.00000_-;\-* #,##0.00000_-;_-* &quot;-&quot;??_-;_-@_-"/>
  </numFmts>
  <fonts count="77">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Arial"/>
      <family val="2"/>
    </font>
    <font>
      <b/>
      <sz val="10"/>
      <name val="Arial"/>
      <family val="2"/>
    </font>
    <font>
      <b/>
      <sz val="20"/>
      <name val="Arial"/>
      <family val="2"/>
    </font>
    <font>
      <sz val="8.5"/>
      <color theme="1"/>
      <name val="Segoe UI"/>
      <family val="2"/>
    </font>
    <font>
      <b/>
      <sz val="8.5"/>
      <color theme="1"/>
      <name val="Segoe UI"/>
      <family val="2"/>
    </font>
    <font>
      <sz val="11"/>
      <name val="Calibri"/>
      <family val="2"/>
      <scheme val="minor"/>
    </font>
    <font>
      <b/>
      <sz val="11"/>
      <name val="Calibri"/>
      <family val="2"/>
      <scheme val="minor"/>
    </font>
    <font>
      <b/>
      <sz val="14"/>
      <color theme="1"/>
      <name val="Calibri"/>
      <family val="2"/>
      <scheme val="minor"/>
    </font>
    <font>
      <strike/>
      <sz val="11"/>
      <color rgb="FF000000"/>
      <name val="Calibri"/>
      <family val="2"/>
      <scheme val="minor"/>
    </font>
    <font>
      <sz val="11"/>
      <color rgb="FF000000"/>
      <name val="Calibri"/>
      <family val="2"/>
      <scheme val="minor"/>
    </font>
    <font>
      <b/>
      <sz val="11"/>
      <color rgb="FF000000"/>
      <name val="Calibri"/>
      <family val="2"/>
      <scheme val="minor"/>
    </font>
    <font>
      <b/>
      <sz val="14"/>
      <color rgb="FF000000"/>
      <name val="Calibri"/>
      <family val="2"/>
      <scheme val="minor"/>
    </font>
    <font>
      <b/>
      <sz val="9"/>
      <color rgb="FF000000"/>
      <name val="Calibri"/>
      <family val="2"/>
      <scheme val="minor"/>
    </font>
    <font>
      <i/>
      <sz val="11"/>
      <name val="Calibri"/>
      <family val="2"/>
      <scheme val="minor"/>
    </font>
    <font>
      <sz val="8"/>
      <name val="Calibri"/>
      <family val="2"/>
      <scheme val="minor"/>
    </font>
    <font>
      <sz val="11"/>
      <color theme="1"/>
      <name val="Calibri"/>
      <family val="2"/>
      <charset val="238"/>
      <scheme val="minor"/>
    </font>
    <font>
      <sz val="9"/>
      <name val="Arial"/>
      <family val="2"/>
    </font>
    <font>
      <b/>
      <i/>
      <sz val="11"/>
      <name val="Calibri"/>
      <family val="2"/>
      <scheme val="minor"/>
    </font>
    <font>
      <sz val="11"/>
      <color rgb="FF00B050"/>
      <name val="Calibri"/>
      <family val="2"/>
      <scheme val="minor"/>
    </font>
    <font>
      <sz val="11"/>
      <color rgb="FFFF0000"/>
      <name val="Calibri"/>
      <family val="2"/>
      <scheme val="minor"/>
    </font>
    <font>
      <u/>
      <sz val="11"/>
      <color theme="10"/>
      <name val="Calibri"/>
      <family val="2"/>
      <scheme val="minor"/>
    </font>
    <font>
      <b/>
      <sz val="9"/>
      <color theme="0"/>
      <name val="Calibri"/>
      <family val="2"/>
    </font>
    <font>
      <sz val="9"/>
      <color rgb="FFFFFFFF"/>
      <name val="Calibri"/>
      <family val="2"/>
    </font>
    <font>
      <sz val="9"/>
      <name val="Calibri"/>
      <family val="2"/>
    </font>
    <font>
      <b/>
      <sz val="20"/>
      <color theme="4"/>
      <name val="Calibri"/>
      <family val="2"/>
      <scheme val="minor"/>
    </font>
    <font>
      <sz val="12"/>
      <name val="Calibri"/>
      <family val="2"/>
      <scheme val="minor"/>
    </font>
    <font>
      <sz val="11"/>
      <name val="Calibri"/>
      <family val="2"/>
    </font>
    <font>
      <b/>
      <sz val="8"/>
      <color theme="0"/>
      <name val="Arial"/>
      <family val="2"/>
    </font>
    <font>
      <sz val="7"/>
      <name val="Arial"/>
      <family val="2"/>
    </font>
    <font>
      <i/>
      <sz val="7"/>
      <name val="Arial"/>
      <family val="2"/>
    </font>
    <font>
      <sz val="11"/>
      <color rgb="FF0070C0"/>
      <name val="Calibri"/>
      <family val="2"/>
      <scheme val="minor"/>
    </font>
    <font>
      <b/>
      <i/>
      <sz val="11"/>
      <color theme="5"/>
      <name val="Calibri"/>
      <family val="2"/>
      <scheme val="minor"/>
    </font>
    <font>
      <b/>
      <sz val="11"/>
      <name val="Calibri"/>
      <family val="2"/>
    </font>
    <font>
      <b/>
      <sz val="20"/>
      <color rgb="FF002060"/>
      <name val="Calibri"/>
      <family val="2"/>
      <scheme val="minor"/>
    </font>
    <font>
      <b/>
      <sz val="12"/>
      <color rgb="FF002060"/>
      <name val="Calibri"/>
      <family val="2"/>
      <scheme val="minor"/>
    </font>
    <font>
      <b/>
      <sz val="11"/>
      <color rgb="FF7030A0"/>
      <name val="Calibri"/>
      <family val="2"/>
      <scheme val="minor"/>
    </font>
    <font>
      <strike/>
      <sz val="11"/>
      <name val="Calibri"/>
      <family val="2"/>
      <scheme val="minor"/>
    </font>
    <font>
      <b/>
      <sz val="16"/>
      <color theme="1"/>
      <name val="Arial"/>
      <family val="2"/>
    </font>
    <font>
      <sz val="12"/>
      <color theme="1"/>
      <name val="Times New Roman"/>
      <family val="1"/>
      <charset val="238"/>
    </font>
    <font>
      <b/>
      <sz val="12"/>
      <color theme="1"/>
      <name val="Times New Roman"/>
      <family val="1"/>
    </font>
    <font>
      <b/>
      <sz val="12"/>
      <name val="Times New Roman"/>
      <family val="1"/>
    </font>
    <font>
      <b/>
      <sz val="16"/>
      <name val="Arial"/>
      <family val="2"/>
    </font>
    <font>
      <strike/>
      <sz val="11"/>
      <color rgb="FFFF0000"/>
      <name val="Calibri"/>
      <family val="2"/>
      <scheme val="minor"/>
    </font>
    <font>
      <b/>
      <strike/>
      <sz val="11"/>
      <color rgb="FFFF0000"/>
      <name val="Calibri"/>
      <family val="2"/>
      <scheme val="minor"/>
    </font>
    <font>
      <b/>
      <sz val="9"/>
      <color indexed="81"/>
      <name val="Tahoma"/>
      <family val="2"/>
    </font>
    <font>
      <sz val="9"/>
      <color indexed="81"/>
      <name val="Tahoma"/>
      <family val="2"/>
    </font>
    <font>
      <sz val="9"/>
      <color rgb="FFFF0000"/>
      <name val="Calibri"/>
      <family val="2"/>
    </font>
    <font>
      <b/>
      <sz val="10"/>
      <color theme="1"/>
      <name val="Arial"/>
      <family val="2"/>
    </font>
    <font>
      <b/>
      <sz val="9"/>
      <name val="Calibri"/>
      <family val="2"/>
      <scheme val="minor"/>
    </font>
    <font>
      <b/>
      <sz val="9"/>
      <name val="Calibri"/>
      <family val="2"/>
    </font>
    <font>
      <sz val="9"/>
      <name val="Calibri"/>
      <family val="2"/>
      <scheme val="minor"/>
    </font>
    <font>
      <u/>
      <sz val="11"/>
      <name val="Calibri"/>
      <family val="2"/>
      <scheme val="minor"/>
    </font>
    <font>
      <sz val="9"/>
      <color rgb="FF000000"/>
      <name val="Calibri"/>
      <family val="2"/>
      <scheme val="minor"/>
    </font>
    <font>
      <sz val="12"/>
      <color theme="1"/>
      <name val="Calibri"/>
      <family val="2"/>
      <scheme val="minor"/>
    </font>
    <font>
      <sz val="10"/>
      <color theme="1"/>
      <name val="Arial"/>
      <family val="2"/>
    </font>
    <font>
      <strike/>
      <sz val="10"/>
      <name val="Arial"/>
      <family val="2"/>
    </font>
    <font>
      <u/>
      <sz val="11"/>
      <color rgb="FF008080"/>
      <name val="Calibri"/>
      <family val="2"/>
      <scheme val="minor"/>
    </font>
    <font>
      <sz val="10"/>
      <color rgb="FFFF0000"/>
      <name val="Arial"/>
      <family val="2"/>
    </font>
    <font>
      <strike/>
      <sz val="10"/>
      <color rgb="FFFF0000"/>
      <name val="Arial"/>
      <family val="2"/>
    </font>
    <font>
      <b/>
      <sz val="8"/>
      <color rgb="FF333333"/>
      <name val="Arial Unicode MS"/>
    </font>
    <font>
      <b/>
      <strike/>
      <sz val="16"/>
      <name val="Arial"/>
      <family val="2"/>
    </font>
    <font>
      <i/>
      <u/>
      <sz val="11"/>
      <name val="Calibri"/>
      <family val="2"/>
      <scheme val="minor"/>
    </font>
    <font>
      <sz val="11"/>
      <color theme="10"/>
      <name val="Calibri"/>
      <family val="2"/>
      <scheme val="minor"/>
    </font>
    <font>
      <sz val="11"/>
      <color rgb="FFFFFFFF"/>
      <name val="Calibri"/>
      <family val="2"/>
      <scheme val="minor"/>
    </font>
    <font>
      <b/>
      <sz val="11"/>
      <color rgb="FF333333"/>
      <name val="Calibri"/>
      <family val="2"/>
      <scheme val="minor"/>
    </font>
    <font>
      <sz val="11"/>
      <color rgb="FF333333"/>
      <name val="Calibri"/>
      <family val="2"/>
      <scheme val="minor"/>
    </font>
    <font>
      <b/>
      <i/>
      <sz val="11"/>
      <color theme="1"/>
      <name val="Calibri"/>
      <family val="2"/>
      <scheme val="minor"/>
    </font>
    <font>
      <sz val="9"/>
      <color theme="1"/>
      <name val="Calibri"/>
      <family val="2"/>
      <scheme val="minor"/>
    </font>
    <font>
      <b/>
      <sz val="11"/>
      <color rgb="FFFF0000"/>
      <name val="Calibri"/>
      <family val="2"/>
      <scheme val="minor"/>
    </font>
    <font>
      <b/>
      <sz val="9"/>
      <color rgb="FF333333"/>
      <name val="Calibri"/>
      <family val="2"/>
      <scheme val="minor"/>
    </font>
    <font>
      <sz val="9"/>
      <color rgb="FF333333"/>
      <name val="Calibri"/>
      <family val="2"/>
      <scheme val="minor"/>
    </font>
    <font>
      <b/>
      <sz val="9"/>
      <name val="Arial"/>
      <family val="2"/>
    </font>
    <font>
      <i/>
      <sz val="11"/>
      <color theme="1"/>
      <name val="Calibri"/>
      <family val="2"/>
      <scheme val="minor"/>
    </font>
  </fonts>
  <fills count="1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D9D9D9"/>
        <bgColor indexed="64"/>
      </patternFill>
    </fill>
    <fill>
      <patternFill patternType="solid">
        <fgColor theme="0" tint="-0.34998626667073579"/>
        <bgColor indexed="64"/>
      </patternFill>
    </fill>
    <fill>
      <patternFill patternType="solid">
        <fgColor theme="2"/>
        <bgColor indexed="64"/>
      </patternFill>
    </fill>
    <fill>
      <patternFill patternType="solid">
        <fgColor rgb="FFA6A6A6"/>
        <bgColor indexed="64"/>
      </patternFill>
    </fill>
    <fill>
      <patternFill patternType="solid">
        <fgColor rgb="FFBFBFB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medium">
        <color rgb="FF002060"/>
      </left>
      <right/>
      <top/>
      <bottom/>
      <diagonal/>
    </border>
    <border>
      <left/>
      <right style="medium">
        <color rgb="FF00206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8">
    <xf numFmtId="0" fontId="0" fillId="0" borderId="0"/>
    <xf numFmtId="0" fontId="6" fillId="2" borderId="3" applyNumberFormat="0" applyFill="0" applyBorder="0" applyAlignment="0" applyProtection="0">
      <alignment horizontal="left"/>
    </xf>
    <xf numFmtId="0" fontId="3" fillId="0" borderId="0">
      <alignment vertical="center"/>
    </xf>
    <xf numFmtId="0" fontId="3" fillId="0" borderId="0">
      <alignment vertical="center"/>
    </xf>
    <xf numFmtId="0" fontId="4" fillId="0" borderId="0" applyNumberFormat="0" applyFill="0" applyBorder="0" applyAlignment="0" applyProtection="0"/>
    <xf numFmtId="0" fontId="5" fillId="2" borderId="2" applyFont="0" applyBorder="0">
      <alignment horizontal="center" wrapText="1"/>
    </xf>
    <xf numFmtId="0" fontId="3" fillId="3" borderId="1" applyNumberFormat="0" applyFont="0" applyBorder="0">
      <alignment horizontal="center" vertical="center"/>
    </xf>
    <xf numFmtId="3" fontId="3" fillId="4" borderId="1" applyFont="0">
      <alignment horizontal="right" vertical="center"/>
      <protection locked="0"/>
    </xf>
    <xf numFmtId="0" fontId="3" fillId="0" borderId="0"/>
    <xf numFmtId="0" fontId="19" fillId="0" borderId="0"/>
    <xf numFmtId="0" fontId="3" fillId="0" borderId="0"/>
    <xf numFmtId="0" fontId="24" fillId="0" borderId="0" applyNumberFormat="0" applyFill="0" applyBorder="0" applyAlignment="0" applyProtection="0"/>
    <xf numFmtId="0" fontId="26"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 fillId="0" borderId="0"/>
    <xf numFmtId="169" fontId="3" fillId="0" borderId="0" applyFont="0" applyFill="0" applyBorder="0" applyAlignment="0" applyProtection="0"/>
    <xf numFmtId="0" fontId="3" fillId="0" borderId="0"/>
  </cellStyleXfs>
  <cellXfs count="742">
    <xf numFmtId="0" fontId="0" fillId="0" borderId="0" xfId="0"/>
    <xf numFmtId="0" fontId="0" fillId="0" borderId="0" xfId="0"/>
    <xf numFmtId="0" fontId="9" fillId="0" borderId="1" xfId="0" applyFont="1" applyBorder="1" applyAlignment="1">
      <alignment horizontal="justify" vertical="center" wrapText="1"/>
    </xf>
    <xf numFmtId="0" fontId="10" fillId="0" borderId="1" xfId="0" applyFont="1" applyFill="1" applyBorder="1" applyAlignment="1">
      <alignment horizontal="justify" vertical="center" wrapText="1"/>
    </xf>
    <xf numFmtId="0" fontId="9" fillId="0" borderId="1" xfId="0" applyFont="1" applyBorder="1" applyAlignment="1">
      <alignment vertical="center" wrapText="1"/>
    </xf>
    <xf numFmtId="0" fontId="10" fillId="0" borderId="1" xfId="0" applyFont="1" applyFill="1" applyBorder="1" applyAlignment="1">
      <alignment vertical="center" wrapText="1"/>
    </xf>
    <xf numFmtId="0" fontId="10" fillId="0" borderId="1" xfId="0" applyFont="1" applyBorder="1" applyAlignment="1">
      <alignment horizontal="center" vertical="center" wrapText="1"/>
    </xf>
    <xf numFmtId="0" fontId="9" fillId="0" borderId="6" xfId="0" applyFont="1" applyBorder="1" applyAlignment="1">
      <alignment horizontal="justify"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justify" vertical="center" wrapText="1"/>
    </xf>
    <xf numFmtId="0" fontId="9" fillId="0" borderId="6" xfId="0" applyFont="1" applyBorder="1" applyAlignment="1">
      <alignment horizontal="center" vertical="center" wrapText="1"/>
    </xf>
    <xf numFmtId="0" fontId="0" fillId="0" borderId="0" xfId="0" applyFill="1"/>
    <xf numFmtId="0" fontId="0" fillId="0" borderId="0" xfId="0"/>
    <xf numFmtId="0" fontId="0" fillId="0" borderId="0" xfId="0" applyBorder="1"/>
    <xf numFmtId="0" fontId="11" fillId="0" borderId="0" xfId="0" applyFont="1"/>
    <xf numFmtId="0" fontId="0" fillId="5" borderId="1" xfId="0" applyFont="1" applyFill="1" applyBorder="1" applyAlignment="1">
      <alignment horizontal="center" vertical="center" wrapText="1"/>
    </xf>
    <xf numFmtId="0" fontId="0" fillId="0" borderId="1" xfId="0" quotePrefix="1" applyFont="1" applyBorder="1" applyAlignment="1">
      <alignment horizontal="center" vertical="center"/>
    </xf>
    <xf numFmtId="0" fontId="9" fillId="0" borderId="1" xfId="3" applyFont="1" applyFill="1" applyBorder="1" applyAlignment="1">
      <alignment horizontal="left" vertical="center" wrapText="1" indent="1"/>
    </xf>
    <xf numFmtId="0" fontId="0" fillId="0" borderId="0" xfId="0"/>
    <xf numFmtId="0" fontId="0" fillId="0" borderId="0" xfId="0"/>
    <xf numFmtId="0" fontId="0" fillId="7" borderId="9" xfId="0" applyFill="1" applyBorder="1" applyAlignment="1">
      <alignment horizontal="center" vertical="center"/>
    </xf>
    <xf numFmtId="0" fontId="0" fillId="7" borderId="1" xfId="0" applyFont="1" applyFill="1" applyBorder="1" applyAlignment="1">
      <alignment vertical="center" wrapText="1"/>
    </xf>
    <xf numFmtId="0" fontId="9" fillId="0" borderId="1" xfId="0" applyFont="1" applyBorder="1" applyAlignment="1">
      <alignment horizontal="left" vertical="center" wrapText="1"/>
    </xf>
    <xf numFmtId="0" fontId="8" fillId="7" borderId="1" xfId="0" applyFont="1" applyFill="1" applyBorder="1" applyAlignment="1">
      <alignment vertical="center" wrapText="1"/>
    </xf>
    <xf numFmtId="0" fontId="13" fillId="0" borderId="1" xfId="0" applyFont="1" applyBorder="1" applyAlignment="1">
      <alignment horizontal="left" vertical="center" wrapText="1" indent="1"/>
    </xf>
    <xf numFmtId="0" fontId="13" fillId="0" borderId="1" xfId="0" applyFont="1" applyBorder="1" applyAlignment="1">
      <alignment horizontal="left" vertical="center" wrapText="1" indent="2"/>
    </xf>
    <xf numFmtId="0" fontId="13" fillId="0" borderId="1" xfId="0" quotePrefix="1" applyFont="1" applyBorder="1" applyAlignment="1">
      <alignment horizontal="center" vertical="center" wrapText="1"/>
    </xf>
    <xf numFmtId="0" fontId="14" fillId="0" borderId="1" xfId="0" applyFont="1" applyFill="1" applyBorder="1" applyAlignment="1">
      <alignment vertical="center" wrapText="1"/>
    </xf>
    <xf numFmtId="0" fontId="14" fillId="0" borderId="0" xfId="0" applyFont="1" applyBorder="1" applyAlignment="1">
      <alignment vertical="center" wrapText="1"/>
    </xf>
    <xf numFmtId="0" fontId="14" fillId="0" borderId="1" xfId="0" quotePrefix="1" applyFont="1" applyFill="1" applyBorder="1" applyAlignment="1">
      <alignment horizontal="center" vertical="center" wrapText="1"/>
    </xf>
    <xf numFmtId="0" fontId="0" fillId="0" borderId="0" xfId="0" applyFont="1"/>
    <xf numFmtId="0" fontId="14" fillId="0" borderId="1" xfId="0" applyFont="1" applyFill="1" applyBorder="1" applyAlignment="1">
      <alignment horizontal="justify" vertical="center" wrapText="1"/>
    </xf>
    <xf numFmtId="0" fontId="14" fillId="0" borderId="1" xfId="0" quotePrefix="1" applyFont="1" applyBorder="1" applyAlignment="1">
      <alignment horizontal="center" vertical="center" wrapText="1"/>
    </xf>
    <xf numFmtId="0" fontId="16" fillId="0" borderId="0" xfId="0" applyFont="1" applyBorder="1" applyAlignment="1">
      <alignment horizontal="justify" vertical="center" wrapText="1"/>
    </xf>
    <xf numFmtId="0" fontId="15" fillId="0" borderId="0" xfId="0" applyFont="1" applyAlignment="1">
      <alignment horizontal="justify" vertical="center" wrapText="1"/>
    </xf>
    <xf numFmtId="0" fontId="9" fillId="0" borderId="0" xfId="0" applyFont="1"/>
    <xf numFmtId="0" fontId="0" fillId="0" borderId="0" xfId="0"/>
    <xf numFmtId="10" fontId="0" fillId="0" borderId="0" xfId="0" applyNumberFormat="1"/>
    <xf numFmtId="4" fontId="0" fillId="0" borderId="0" xfId="0" applyNumberFormat="1"/>
    <xf numFmtId="4" fontId="0" fillId="7" borderId="9" xfId="0" applyNumberFormat="1" applyFill="1" applyBorder="1" applyAlignment="1">
      <alignment horizontal="center" vertical="center"/>
    </xf>
    <xf numFmtId="4" fontId="0" fillId="7" borderId="1" xfId="0" applyNumberFormat="1" applyFill="1" applyBorder="1" applyAlignment="1">
      <alignment horizontal="center" vertical="center"/>
    </xf>
    <xf numFmtId="4" fontId="0" fillId="7" borderId="1" xfId="0" applyNumberFormat="1" applyFont="1" applyFill="1" applyBorder="1" applyAlignment="1">
      <alignment vertical="center" wrapText="1"/>
    </xf>
    <xf numFmtId="4" fontId="9" fillId="0" borderId="1" xfId="0" applyNumberFormat="1" applyFont="1" applyBorder="1" applyAlignment="1">
      <alignment horizontal="left" vertical="center" wrapText="1"/>
    </xf>
    <xf numFmtId="4" fontId="8" fillId="7" borderId="1" xfId="0" applyNumberFormat="1" applyFont="1" applyFill="1" applyBorder="1" applyAlignment="1">
      <alignment vertical="center" wrapText="1"/>
    </xf>
    <xf numFmtId="4" fontId="17" fillId="0" borderId="1" xfId="0" applyNumberFormat="1" applyFont="1" applyFill="1" applyBorder="1" applyAlignment="1">
      <alignment horizontal="center" vertical="center" wrapText="1"/>
    </xf>
    <xf numFmtId="4" fontId="17" fillId="0" borderId="1" xfId="0" applyNumberFormat="1" applyFont="1" applyBorder="1" applyAlignment="1">
      <alignment horizontal="center" vertical="center" wrapText="1"/>
    </xf>
    <xf numFmtId="4" fontId="9" fillId="0" borderId="1" xfId="0" applyNumberFormat="1" applyFont="1" applyBorder="1" applyAlignment="1">
      <alignment horizontal="center" wrapText="1"/>
    </xf>
    <xf numFmtId="4" fontId="9" fillId="0" borderId="1" xfId="0" applyNumberFormat="1" applyFont="1" applyBorder="1" applyAlignment="1">
      <alignment vertical="center" wrapText="1"/>
    </xf>
    <xf numFmtId="0" fontId="0" fillId="0" borderId="0" xfId="0" applyAlignment="1">
      <alignment horizontal="center"/>
    </xf>
    <xf numFmtId="0" fontId="0" fillId="0" borderId="1" xfId="0" applyFill="1" applyBorder="1"/>
    <xf numFmtId="0" fontId="24" fillId="0" borderId="1" xfId="11" applyBorder="1" applyAlignment="1">
      <alignment horizontal="center"/>
    </xf>
    <xf numFmtId="0" fontId="28" fillId="0" borderId="0" xfId="0" applyFont="1" applyFill="1"/>
    <xf numFmtId="0" fontId="9" fillId="0" borderId="0" xfId="0" applyFont="1" applyFill="1"/>
    <xf numFmtId="0" fontId="31" fillId="0" borderId="14" xfId="0" applyFont="1" applyFill="1" applyBorder="1" applyAlignment="1">
      <alignment vertical="center" wrapText="1"/>
    </xf>
    <xf numFmtId="0" fontId="32" fillId="0" borderId="1" xfId="0" applyFont="1" applyFill="1" applyBorder="1" applyAlignment="1">
      <alignment vertical="center"/>
    </xf>
    <xf numFmtId="0" fontId="32" fillId="0" borderId="1" xfId="0" applyFont="1" applyFill="1" applyBorder="1" applyAlignment="1">
      <alignment horizontal="center" vertical="center"/>
    </xf>
    <xf numFmtId="0" fontId="33" fillId="0" borderId="1" xfId="0" applyFont="1" applyFill="1" applyBorder="1" applyAlignment="1">
      <alignment vertical="center"/>
    </xf>
    <xf numFmtId="0" fontId="33"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1" xfId="0" applyFont="1" applyFill="1" applyBorder="1" applyAlignment="1">
      <alignment horizontal="right" vertical="center"/>
    </xf>
    <xf numFmtId="164" fontId="32" fillId="0" borderId="1" xfId="0" applyNumberFormat="1" applyFont="1" applyFill="1" applyBorder="1" applyAlignment="1">
      <alignment horizontal="center" vertical="center"/>
    </xf>
    <xf numFmtId="165" fontId="32" fillId="0" borderId="1" xfId="0" applyNumberFormat="1" applyFont="1" applyFill="1" applyBorder="1" applyAlignment="1">
      <alignment horizontal="center" vertical="center"/>
    </xf>
    <xf numFmtId="166" fontId="32" fillId="0" borderId="1" xfId="0" applyNumberFormat="1" applyFont="1" applyFill="1" applyBorder="1" applyAlignment="1">
      <alignment horizontal="center" vertical="center" wrapText="1"/>
    </xf>
    <xf numFmtId="0" fontId="13" fillId="5" borderId="1" xfId="0" applyFont="1" applyFill="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67" fontId="9" fillId="0" borderId="1" xfId="13" applyNumberFormat="1" applyFont="1" applyBorder="1" applyAlignment="1">
      <alignment horizontal="center" vertical="center"/>
    </xf>
    <xf numFmtId="167" fontId="9" fillId="0" borderId="1" xfId="13" applyNumberFormat="1" applyFont="1" applyBorder="1" applyAlignment="1">
      <alignment vertical="center"/>
    </xf>
    <xf numFmtId="167" fontId="9" fillId="5" borderId="1" xfId="13" quotePrefix="1" applyNumberFormat="1" applyFont="1" applyFill="1" applyBorder="1" applyAlignment="1">
      <alignment vertical="center" wrapText="1"/>
    </xf>
    <xf numFmtId="167" fontId="9" fillId="0" borderId="1" xfId="13" applyNumberFormat="1" applyFont="1" applyBorder="1" applyAlignment="1">
      <alignment vertical="center" wrapText="1"/>
    </xf>
    <xf numFmtId="167" fontId="17" fillId="5" borderId="1" xfId="13" applyNumberFormat="1" applyFont="1" applyFill="1" applyBorder="1" applyAlignment="1">
      <alignment vertical="center" wrapText="1"/>
    </xf>
    <xf numFmtId="167" fontId="9" fillId="9" borderId="1" xfId="13" applyNumberFormat="1" applyFont="1" applyFill="1" applyBorder="1" applyAlignment="1">
      <alignment horizontal="center" vertical="center" wrapText="1"/>
    </xf>
    <xf numFmtId="167" fontId="9" fillId="9" borderId="1" xfId="13" applyNumberFormat="1" applyFont="1" applyFill="1" applyBorder="1" applyAlignment="1">
      <alignment vertical="center" wrapText="1"/>
    </xf>
    <xf numFmtId="167" fontId="9" fillId="5" borderId="1" xfId="13" applyNumberFormat="1" applyFont="1" applyFill="1" applyBorder="1" applyAlignment="1">
      <alignment vertical="center" wrapText="1"/>
    </xf>
    <xf numFmtId="167" fontId="9" fillId="0" borderId="1" xfId="13" applyNumberFormat="1" applyFont="1" applyBorder="1" applyAlignment="1">
      <alignment horizontal="center" vertical="center" wrapText="1"/>
    </xf>
    <xf numFmtId="0" fontId="13" fillId="5" borderId="8" xfId="0" applyFont="1" applyFill="1" applyBorder="1" applyAlignment="1">
      <alignment vertical="center" wrapText="1"/>
    </xf>
    <xf numFmtId="0" fontId="0" fillId="5" borderId="8" xfId="0" applyFill="1" applyBorder="1" applyAlignment="1">
      <alignment horizontal="center" vertical="center" wrapText="1"/>
    </xf>
    <xf numFmtId="0" fontId="23" fillId="0" borderId="0" xfId="0" applyFont="1"/>
    <xf numFmtId="0" fontId="0" fillId="0" borderId="9" xfId="0" applyFill="1" applyBorder="1"/>
    <xf numFmtId="0" fontId="9" fillId="7" borderId="9" xfId="0" applyFont="1" applyFill="1" applyBorder="1" applyAlignment="1">
      <alignment vertical="center" wrapText="1"/>
    </xf>
    <xf numFmtId="0" fontId="9" fillId="0" borderId="9" xfId="0" applyFont="1" applyBorder="1"/>
    <xf numFmtId="0" fontId="30" fillId="7" borderId="9" xfId="0" applyFont="1" applyFill="1" applyBorder="1" applyAlignment="1">
      <alignment vertical="center" wrapText="1"/>
    </xf>
    <xf numFmtId="0" fontId="30" fillId="0" borderId="9" xfId="0" applyFont="1" applyBorder="1" applyAlignment="1">
      <alignment horizontal="justify" vertical="center"/>
    </xf>
    <xf numFmtId="0" fontId="0" fillId="0" borderId="9" xfId="0" applyFont="1" applyBorder="1" applyAlignment="1">
      <alignment vertical="center"/>
    </xf>
    <xf numFmtId="0" fontId="34" fillId="0" borderId="0" xfId="0" applyFont="1"/>
    <xf numFmtId="0" fontId="0" fillId="0" borderId="0" xfId="0" applyFont="1"/>
    <xf numFmtId="0" fontId="0" fillId="5" borderId="1" xfId="0" applyFont="1" applyFill="1" applyBorder="1" applyAlignment="1">
      <alignment horizontal="center" vertical="center" wrapText="1"/>
    </xf>
    <xf numFmtId="0" fontId="0" fillId="0" borderId="0" xfId="0"/>
    <xf numFmtId="0" fontId="9" fillId="0" borderId="1" xfId="0" applyFont="1" applyBorder="1" applyAlignment="1">
      <alignment vertical="center" wrapText="1"/>
    </xf>
    <xf numFmtId="0" fontId="9" fillId="0" borderId="1" xfId="0" applyFont="1" applyBorder="1" applyAlignment="1">
      <alignment horizontal="left" vertical="center" wrapText="1" indent="1"/>
    </xf>
    <xf numFmtId="0" fontId="10" fillId="0" borderId="1" xfId="0" applyFont="1" applyBorder="1" applyAlignment="1">
      <alignment vertical="center" wrapText="1"/>
    </xf>
    <xf numFmtId="0" fontId="35" fillId="0" borderId="0" xfId="0" applyFont="1" applyAlignment="1">
      <alignment horizontal="center" wrapText="1"/>
    </xf>
    <xf numFmtId="0" fontId="10" fillId="0" borderId="1" xfId="0" applyFont="1" applyBorder="1" applyAlignment="1">
      <alignment horizontal="center" vertical="center" wrapText="1"/>
    </xf>
    <xf numFmtId="0" fontId="9" fillId="0" borderId="1" xfId="0" applyFont="1" applyFill="1" applyBorder="1" applyAlignment="1">
      <alignment horizontal="left" vertical="center" wrapText="1" indent="1"/>
    </xf>
    <xf numFmtId="0" fontId="9" fillId="0" borderId="1" xfId="0" applyFont="1" applyBorder="1" applyAlignment="1">
      <alignment horizontal="center" vertical="center" wrapText="1"/>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0" fontId="0" fillId="0" borderId="0" xfId="0"/>
    <xf numFmtId="43" fontId="9" fillId="0" borderId="1" xfId="13" applyFont="1" applyBorder="1" applyAlignment="1">
      <alignment horizontal="center" vertical="center" wrapText="1"/>
    </xf>
    <xf numFmtId="43" fontId="9" fillId="0" borderId="1" xfId="13" applyFont="1" applyFill="1" applyBorder="1" applyAlignment="1">
      <alignment horizontal="center" vertical="center" wrapText="1"/>
    </xf>
    <xf numFmtId="0" fontId="9" fillId="5" borderId="1"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0" borderId="1" xfId="0" quotePrefix="1" applyFont="1" applyBorder="1" applyAlignment="1">
      <alignment horizontal="center"/>
    </xf>
    <xf numFmtId="0" fontId="9" fillId="2" borderId="1" xfId="3" applyFont="1" applyFill="1" applyBorder="1" applyAlignment="1">
      <alignment horizontal="center" vertical="center" wrapText="1"/>
    </xf>
    <xf numFmtId="0" fontId="0" fillId="0" borderId="1" xfId="0" applyFont="1" applyBorder="1" applyAlignment="1">
      <alignment horizontal="center" vertical="center"/>
    </xf>
    <xf numFmtId="43" fontId="0" fillId="0" borderId="9" xfId="13" applyFont="1" applyFill="1" applyBorder="1" applyAlignment="1">
      <alignment horizontal="center" vertical="center" wrapText="1"/>
    </xf>
    <xf numFmtId="3" fontId="0" fillId="7" borderId="9" xfId="0" applyNumberFormat="1" applyFill="1" applyBorder="1" applyAlignment="1">
      <alignment horizontal="right" vertical="center" wrapText="1"/>
    </xf>
    <xf numFmtId="43" fontId="0" fillId="7" borderId="9" xfId="13" applyFont="1" applyFill="1" applyBorder="1" applyAlignment="1">
      <alignment horizontal="right" vertical="center" wrapText="1"/>
    </xf>
    <xf numFmtId="3" fontId="0" fillId="0" borderId="9" xfId="0" applyNumberFormat="1" applyFill="1" applyBorder="1" applyAlignment="1">
      <alignment horizontal="right" vertical="center" wrapText="1"/>
    </xf>
    <xf numFmtId="168" fontId="0" fillId="7" borderId="9" xfId="0" applyNumberFormat="1" applyFill="1" applyBorder="1" applyAlignment="1">
      <alignment horizontal="right" vertical="center" wrapText="1"/>
    </xf>
    <xf numFmtId="167" fontId="0" fillId="0" borderId="9" xfId="13" applyNumberFormat="1" applyFont="1" applyFill="1" applyBorder="1" applyAlignment="1">
      <alignment horizontal="right" vertical="center" wrapText="1"/>
    </xf>
    <xf numFmtId="43" fontId="9" fillId="7" borderId="9" xfId="13" applyFont="1" applyFill="1" applyBorder="1" applyAlignment="1">
      <alignment horizontal="right" vertical="center" wrapText="1"/>
    </xf>
    <xf numFmtId="3" fontId="20" fillId="0" borderId="1" xfId="7" applyFont="1" applyFill="1" applyBorder="1" applyAlignment="1">
      <alignment horizontal="right" vertical="center"/>
      <protection locked="0"/>
    </xf>
    <xf numFmtId="168" fontId="20" fillId="0" borderId="1" xfId="7" applyNumberFormat="1" applyFont="1" applyFill="1" applyBorder="1" applyAlignment="1">
      <alignment horizontal="right" vertical="center" wrapText="1"/>
      <protection locked="0"/>
    </xf>
    <xf numFmtId="3" fontId="20" fillId="0" borderId="1" xfId="7" applyFont="1" applyFill="1" applyBorder="1" applyAlignment="1">
      <alignment horizontal="right" vertical="center" wrapText="1"/>
      <protection locked="0"/>
    </xf>
    <xf numFmtId="167" fontId="9" fillId="0" borderId="1" xfId="13" applyNumberFormat="1" applyFont="1" applyFill="1" applyBorder="1" applyAlignment="1" applyProtection="1">
      <alignment horizontal="right" vertical="center" wrapText="1"/>
      <protection locked="0"/>
    </xf>
    <xf numFmtId="43" fontId="9" fillId="0" borderId="1" xfId="13" applyFont="1" applyFill="1" applyBorder="1" applyAlignment="1" applyProtection="1">
      <alignment horizontal="right" vertical="center" wrapText="1"/>
      <protection locked="0"/>
    </xf>
    <xf numFmtId="170" fontId="9" fillId="0" borderId="1" xfId="13" quotePrefix="1" applyNumberFormat="1" applyFont="1" applyFill="1" applyBorder="1" applyAlignment="1" applyProtection="1">
      <alignment horizontal="right" vertical="center" wrapText="1"/>
      <protection locked="0"/>
    </xf>
    <xf numFmtId="3" fontId="9" fillId="0" borderId="1" xfId="7" applyFont="1" applyFill="1" applyBorder="1" applyAlignment="1">
      <alignment horizontal="right" vertical="center" wrapText="1"/>
      <protection locked="0"/>
    </xf>
    <xf numFmtId="3" fontId="9" fillId="0" borderId="1" xfId="7" quotePrefix="1" applyFont="1" applyFill="1" applyBorder="1" applyAlignment="1">
      <alignment horizontal="right" vertical="center" wrapText="1"/>
      <protection locked="0"/>
    </xf>
    <xf numFmtId="10" fontId="9" fillId="0" borderId="1" xfId="7" applyNumberFormat="1" applyFont="1" applyFill="1" applyBorder="1" applyAlignment="1">
      <alignment horizontal="right" vertical="center" wrapText="1"/>
      <protection locked="0"/>
    </xf>
    <xf numFmtId="41" fontId="13" fillId="0" borderId="1" xfId="13" applyNumberFormat="1" applyFont="1" applyBorder="1" applyAlignment="1">
      <alignment horizontal="right" vertical="center" wrapText="1"/>
    </xf>
    <xf numFmtId="167" fontId="9" fillId="0" borderId="6" xfId="13" applyNumberFormat="1" applyFont="1" applyBorder="1" applyAlignment="1">
      <alignment horizontal="right" vertical="center" wrapText="1"/>
    </xf>
    <xf numFmtId="3" fontId="9" fillId="0" borderId="1" xfId="0" applyNumberFormat="1" applyFont="1" applyBorder="1" applyAlignment="1">
      <alignment horizontal="right" vertical="center" wrapText="1"/>
    </xf>
    <xf numFmtId="3" fontId="9" fillId="0" borderId="1" xfId="0" applyNumberFormat="1" applyFont="1" applyFill="1" applyBorder="1" applyAlignment="1">
      <alignment horizontal="right" vertical="center" wrapText="1"/>
    </xf>
    <xf numFmtId="43" fontId="9" fillId="7" borderId="1" xfId="13" applyFont="1" applyFill="1" applyBorder="1" applyAlignment="1">
      <alignment horizontal="center" vertical="center" wrapText="1"/>
    </xf>
    <xf numFmtId="43" fontId="9" fillId="7" borderId="1" xfId="13" applyFont="1" applyFill="1" applyBorder="1" applyAlignment="1">
      <alignment horizontal="center" wrapText="1"/>
    </xf>
    <xf numFmtId="3" fontId="9" fillId="7" borderId="1" xfId="0" applyNumberFormat="1" applyFont="1" applyFill="1" applyBorder="1" applyAlignment="1">
      <alignment horizontal="right" vertical="center" wrapText="1"/>
    </xf>
    <xf numFmtId="43" fontId="9" fillId="0" borderId="1" xfId="13" applyFont="1" applyBorder="1" applyAlignment="1">
      <alignment horizontal="center" wrapText="1"/>
    </xf>
    <xf numFmtId="43" fontId="17" fillId="7" borderId="1" xfId="13" applyFont="1" applyFill="1" applyBorder="1" applyAlignment="1">
      <alignment horizontal="center" vertical="center" wrapText="1"/>
    </xf>
    <xf numFmtId="167" fontId="9" fillId="0" borderId="1" xfId="13" applyNumberFormat="1" applyFont="1" applyFill="1" applyBorder="1" applyAlignment="1">
      <alignment horizontal="right" vertical="center" wrapText="1"/>
    </xf>
    <xf numFmtId="1" fontId="9" fillId="0" borderId="1" xfId="0" applyNumberFormat="1" applyFont="1" applyFill="1" applyBorder="1" applyAlignment="1">
      <alignment horizontal="right" vertical="center" wrapText="1"/>
    </xf>
    <xf numFmtId="171" fontId="9" fillId="0" borderId="1" xfId="0" applyNumberFormat="1" applyFont="1" applyFill="1" applyBorder="1" applyAlignment="1">
      <alignment horizontal="center" vertical="center" wrapText="1"/>
    </xf>
    <xf numFmtId="43" fontId="22" fillId="0" borderId="1" xfId="13" applyFont="1" applyFill="1" applyBorder="1" applyAlignment="1">
      <alignment horizontal="center" vertical="center" wrapText="1"/>
    </xf>
    <xf numFmtId="43" fontId="9" fillId="0" borderId="1" xfId="0" applyNumberFormat="1" applyFont="1" applyFill="1" applyBorder="1" applyAlignment="1">
      <alignment horizontal="center" vertical="center" wrapText="1"/>
    </xf>
    <xf numFmtId="43" fontId="9" fillId="7" borderId="1" xfId="13" applyFont="1" applyFill="1" applyBorder="1" applyAlignment="1">
      <alignment vertical="center" wrapText="1"/>
    </xf>
    <xf numFmtId="0" fontId="9" fillId="7" borderId="0" xfId="0" applyFont="1" applyFill="1"/>
    <xf numFmtId="167" fontId="9" fillId="7" borderId="1" xfId="13" applyNumberFormat="1"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1" xfId="0" applyFont="1" applyFill="1" applyBorder="1" applyAlignment="1">
      <alignment horizontal="left" vertical="center" wrapText="1"/>
    </xf>
    <xf numFmtId="0" fontId="24" fillId="0" borderId="8" xfId="11" applyBorder="1" applyAlignment="1">
      <alignment horizontal="center"/>
    </xf>
    <xf numFmtId="0" fontId="25" fillId="8" borderId="0" xfId="0" applyFont="1" applyFill="1" applyBorder="1" applyAlignment="1">
      <alignment horizontal="center" vertical="center" wrapText="1"/>
    </xf>
    <xf numFmtId="0" fontId="25" fillId="8" borderId="16" xfId="0" applyFont="1" applyFill="1" applyBorder="1" applyAlignment="1">
      <alignment vertical="center"/>
    </xf>
    <xf numFmtId="0" fontId="0" fillId="7" borderId="0" xfId="0" applyFill="1" applyBorder="1" applyAlignment="1">
      <alignment horizontal="center"/>
    </xf>
    <xf numFmtId="0" fontId="0" fillId="7" borderId="0" xfId="0" applyFill="1" applyBorder="1"/>
    <xf numFmtId="0" fontId="25" fillId="8" borderId="17" xfId="0" applyFont="1" applyFill="1" applyBorder="1" applyAlignment="1">
      <alignment horizontal="center" vertical="center" wrapText="1"/>
    </xf>
    <xf numFmtId="0" fontId="27" fillId="0" borderId="1" xfId="0" applyFont="1" applyBorder="1" applyAlignment="1">
      <alignment horizontal="center" vertical="center" wrapText="1"/>
    </xf>
    <xf numFmtId="167" fontId="9" fillId="5" borderId="1" xfId="13"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3" fontId="10" fillId="0" borderId="1" xfId="0" applyNumberFormat="1" applyFont="1" applyFill="1" applyBorder="1" applyAlignment="1">
      <alignment horizontal="right" vertical="center" wrapText="1"/>
    </xf>
    <xf numFmtId="3" fontId="10" fillId="0" borderId="1" xfId="0" applyNumberFormat="1" applyFont="1" applyBorder="1" applyAlignment="1">
      <alignment horizontal="right" vertical="center" wrapText="1"/>
    </xf>
    <xf numFmtId="3" fontId="10" fillId="7" borderId="1" xfId="0" applyNumberFormat="1" applyFont="1" applyFill="1" applyBorder="1" applyAlignment="1">
      <alignment horizontal="right" vertical="center" wrapText="1"/>
    </xf>
    <xf numFmtId="167" fontId="10" fillId="7" borderId="1" xfId="13" applyNumberFormat="1" applyFont="1" applyFill="1" applyBorder="1" applyAlignment="1">
      <alignment horizontal="center" vertical="center" wrapText="1"/>
    </xf>
    <xf numFmtId="167" fontId="10" fillId="0" borderId="1" xfId="0" applyNumberFormat="1" applyFont="1" applyBorder="1" applyAlignment="1">
      <alignment horizontal="center" vertical="center" wrapText="1"/>
    </xf>
    <xf numFmtId="167" fontId="10" fillId="0" borderId="1" xfId="0" applyNumberFormat="1" applyFont="1" applyFill="1" applyBorder="1" applyAlignment="1">
      <alignment horizontal="center" vertical="center" wrapText="1"/>
    </xf>
    <xf numFmtId="0" fontId="0" fillId="0" borderId="2" xfId="0" applyFont="1" applyBorder="1"/>
    <xf numFmtId="0" fontId="0" fillId="0" borderId="9" xfId="0" applyFont="1" applyBorder="1"/>
    <xf numFmtId="0" fontId="13" fillId="0" borderId="0" xfId="0" applyFont="1" applyBorder="1" applyAlignment="1">
      <alignment vertical="center"/>
    </xf>
    <xf numFmtId="3" fontId="2" fillId="7" borderId="9" xfId="0" applyNumberFormat="1" applyFont="1" applyFill="1" applyBorder="1" applyAlignment="1">
      <alignment horizontal="right" vertical="center" wrapText="1"/>
    </xf>
    <xf numFmtId="3" fontId="2" fillId="0" borderId="9" xfId="0" applyNumberFormat="1" applyFont="1" applyFill="1" applyBorder="1" applyAlignment="1">
      <alignment horizontal="right" vertical="center" wrapText="1"/>
    </xf>
    <xf numFmtId="168" fontId="2" fillId="7" borderId="9" xfId="0" applyNumberFormat="1" applyFont="1" applyFill="1" applyBorder="1" applyAlignment="1">
      <alignment horizontal="right" vertical="center" wrapText="1"/>
    </xf>
    <xf numFmtId="0" fontId="37" fillId="0" borderId="0" xfId="0" applyFont="1" applyFill="1"/>
    <xf numFmtId="0" fontId="37" fillId="0" borderId="0" xfId="0" applyFont="1"/>
    <xf numFmtId="0" fontId="10" fillId="0" borderId="11" xfId="0" applyFont="1" applyBorder="1" applyAlignment="1">
      <alignment vertical="center"/>
    </xf>
    <xf numFmtId="41" fontId="13" fillId="0" borderId="1" xfId="13" applyNumberFormat="1" applyFont="1" applyFill="1" applyBorder="1" applyAlignment="1">
      <alignment horizontal="right" vertical="center" wrapText="1"/>
    </xf>
    <xf numFmtId="167" fontId="13" fillId="0" borderId="1" xfId="13" applyNumberFormat="1" applyFont="1" applyBorder="1" applyAlignment="1">
      <alignment horizontal="right" vertical="center" wrapText="1"/>
    </xf>
    <xf numFmtId="167" fontId="13" fillId="0" borderId="1" xfId="13" applyNumberFormat="1" applyFont="1" applyFill="1" applyBorder="1" applyAlignment="1">
      <alignment horizontal="right" vertical="center" wrapText="1"/>
    </xf>
    <xf numFmtId="167" fontId="13" fillId="0" borderId="1" xfId="13" applyNumberFormat="1" applyFont="1" applyBorder="1" applyAlignment="1">
      <alignment horizontal="center" vertical="center" wrapText="1"/>
    </xf>
    <xf numFmtId="167" fontId="13" fillId="0" borderId="1" xfId="13" applyNumberFormat="1" applyFont="1" applyFill="1" applyBorder="1" applyAlignment="1">
      <alignment horizontal="center" vertical="center" wrapText="1"/>
    </xf>
    <xf numFmtId="167" fontId="0" fillId="0" borderId="9" xfId="13" applyNumberFormat="1" applyFont="1" applyFill="1" applyBorder="1" applyAlignment="1">
      <alignment horizontal="center" vertical="center" wrapText="1"/>
    </xf>
    <xf numFmtId="167" fontId="2" fillId="0" borderId="9" xfId="13" applyNumberFormat="1" applyFont="1" applyFill="1" applyBorder="1" applyAlignment="1">
      <alignment horizontal="right" vertical="center" wrapText="1"/>
    </xf>
    <xf numFmtId="167" fontId="2" fillId="0" borderId="9" xfId="13" applyNumberFormat="1" applyFont="1" applyFill="1" applyBorder="1" applyAlignment="1">
      <alignment horizontal="center" vertical="center" wrapText="1"/>
    </xf>
    <xf numFmtId="167" fontId="14" fillId="0" borderId="1" xfId="13" applyNumberFormat="1" applyFont="1" applyBorder="1" applyAlignment="1">
      <alignment horizontal="right" vertical="center" wrapText="1"/>
    </xf>
    <xf numFmtId="167" fontId="14" fillId="0" borderId="1" xfId="13" applyNumberFormat="1" applyFont="1" applyFill="1" applyBorder="1" applyAlignment="1">
      <alignment horizontal="right" vertical="center" wrapText="1"/>
    </xf>
    <xf numFmtId="167" fontId="14" fillId="10" borderId="1" xfId="13" applyNumberFormat="1" applyFont="1" applyFill="1" applyBorder="1" applyAlignment="1">
      <alignment horizontal="center" vertical="center" wrapText="1"/>
    </xf>
    <xf numFmtId="0" fontId="12" fillId="10"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10" fillId="10" borderId="1" xfId="3" applyFont="1" applyFill="1" applyBorder="1" applyAlignment="1">
      <alignment horizontal="left" vertical="center" wrapText="1" indent="1"/>
    </xf>
    <xf numFmtId="3" fontId="9" fillId="10" borderId="1" xfId="7" applyFont="1" applyFill="1" applyBorder="1" applyAlignment="1">
      <alignment horizontal="center" vertical="center"/>
      <protection locked="0"/>
    </xf>
    <xf numFmtId="0" fontId="0" fillId="10" borderId="1" xfId="0" applyFont="1" applyFill="1" applyBorder="1"/>
    <xf numFmtId="4" fontId="2" fillId="10" borderId="9" xfId="0" applyNumberFormat="1" applyFont="1" applyFill="1" applyBorder="1" applyAlignment="1">
      <alignment horizontal="center" vertical="center" wrapText="1"/>
    </xf>
    <xf numFmtId="4" fontId="2" fillId="10" borderId="1" xfId="0" applyNumberFormat="1" applyFont="1" applyFill="1" applyBorder="1" applyAlignment="1">
      <alignment horizontal="center" vertical="center" wrapText="1"/>
    </xf>
    <xf numFmtId="4" fontId="10" fillId="10" borderId="1" xfId="0" applyNumberFormat="1" applyFont="1" applyFill="1" applyBorder="1" applyAlignment="1">
      <alignment horizontal="center" vertical="center" wrapText="1"/>
    </xf>
    <xf numFmtId="9" fontId="2" fillId="10" borderId="9" xfId="0" applyNumberFormat="1" applyFont="1" applyFill="1" applyBorder="1" applyAlignment="1">
      <alignment horizontal="center" vertical="center" wrapText="1"/>
    </xf>
    <xf numFmtId="9" fontId="2" fillId="10" borderId="1" xfId="0" applyNumberFormat="1" applyFont="1" applyFill="1" applyBorder="1" applyAlignment="1">
      <alignment horizontal="center" vertical="center" wrapText="1"/>
    </xf>
    <xf numFmtId="9" fontId="10" fillId="10" borderId="1" xfId="0" applyNumberFormat="1" applyFont="1" applyFill="1" applyBorder="1" applyAlignment="1">
      <alignment horizontal="center" vertical="center" wrapText="1"/>
    </xf>
    <xf numFmtId="0" fontId="0" fillId="0" borderId="1" xfId="0" applyFont="1" applyBorder="1"/>
    <xf numFmtId="0" fontId="0" fillId="7" borderId="1" xfId="0" applyFill="1" applyBorder="1" applyAlignment="1">
      <alignment horizontal="center" vertical="center" wrapText="1"/>
    </xf>
    <xf numFmtId="0" fontId="2" fillId="0" borderId="0" xfId="0" applyFont="1" applyAlignment="1">
      <alignment horizontal="center" vertical="center"/>
    </xf>
    <xf numFmtId="0" fontId="37" fillId="0" borderId="0" xfId="0" applyFont="1" applyFill="1" applyAlignment="1">
      <alignment horizontal="left"/>
    </xf>
    <xf numFmtId="0" fontId="7" fillId="7"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37" fillId="0" borderId="0" xfId="0" applyFont="1" applyAlignment="1">
      <alignment horizontal="left"/>
    </xf>
    <xf numFmtId="0" fontId="28" fillId="0" borderId="0" xfId="0" applyFont="1" applyFill="1" applyAlignment="1">
      <alignment horizontal="center"/>
    </xf>
    <xf numFmtId="14" fontId="38" fillId="7" borderId="0" xfId="0" applyNumberFormat="1" applyFont="1" applyFill="1" applyAlignment="1">
      <alignment horizontal="center"/>
    </xf>
    <xf numFmtId="167" fontId="10" fillId="0" borderId="1" xfId="13" applyNumberFormat="1" applyFont="1" applyBorder="1" applyAlignment="1">
      <alignment horizontal="center" vertical="center"/>
    </xf>
    <xf numFmtId="168" fontId="10" fillId="0" borderId="1" xfId="14" applyNumberFormat="1" applyFont="1" applyBorder="1" applyAlignment="1">
      <alignment vertical="center" wrapText="1"/>
    </xf>
    <xf numFmtId="9" fontId="10" fillId="5" borderId="1" xfId="14" quotePrefix="1" applyFont="1" applyFill="1" applyBorder="1" applyAlignment="1">
      <alignment vertical="center" wrapText="1"/>
    </xf>
    <xf numFmtId="0" fontId="14" fillId="0" borderId="11" xfId="0" applyFont="1" applyBorder="1" applyAlignment="1">
      <alignment horizontal="center" vertical="center"/>
    </xf>
    <xf numFmtId="0" fontId="14" fillId="0" borderId="1" xfId="0" applyFont="1" applyBorder="1" applyAlignment="1">
      <alignment horizontal="center" vertical="center"/>
    </xf>
    <xf numFmtId="167" fontId="0" fillId="0" borderId="0" xfId="0" applyNumberFormat="1"/>
    <xf numFmtId="0" fontId="10" fillId="0" borderId="1" xfId="4" applyFont="1" applyFill="1" applyBorder="1" applyAlignment="1">
      <alignment vertical="top" wrapText="1"/>
    </xf>
    <xf numFmtId="0" fontId="9" fillId="0" borderId="1" xfId="3" quotePrefix="1" applyFont="1" applyBorder="1" applyAlignment="1">
      <alignment horizontal="center" vertical="top"/>
    </xf>
    <xf numFmtId="49" fontId="9" fillId="0" borderId="1" xfId="3" quotePrefix="1" applyNumberFormat="1" applyFont="1" applyBorder="1" applyAlignment="1">
      <alignment horizontal="center" vertical="top"/>
    </xf>
    <xf numFmtId="0" fontId="9" fillId="0" borderId="1" xfId="3" applyFont="1" applyBorder="1" applyAlignment="1">
      <alignment horizontal="left" vertical="top" wrapText="1"/>
    </xf>
    <xf numFmtId="3" fontId="9" fillId="7" borderId="1" xfId="7" applyFont="1" applyFill="1" applyAlignment="1">
      <alignment horizontal="center" vertical="top"/>
      <protection locked="0"/>
    </xf>
    <xf numFmtId="0" fontId="9" fillId="0" borderId="1" xfId="3" applyFont="1" applyBorder="1" applyAlignment="1">
      <alignment horizontal="left" vertical="top" wrapText="1" indent="2"/>
    </xf>
    <xf numFmtId="0" fontId="9" fillId="0" borderId="1" xfId="3" applyFont="1" applyBorder="1" applyAlignment="1">
      <alignment horizontal="left" vertical="top"/>
    </xf>
    <xf numFmtId="3" fontId="9" fillId="0" borderId="1" xfId="7" applyFont="1" applyFill="1" applyAlignment="1">
      <alignment horizontal="center" vertical="top"/>
      <protection locked="0"/>
    </xf>
    <xf numFmtId="0" fontId="0"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wrapText="1" indent="2"/>
    </xf>
    <xf numFmtId="0" fontId="0" fillId="0" borderId="0" xfId="0" applyFont="1" applyAlignment="1">
      <alignment horizontal="center"/>
    </xf>
    <xf numFmtId="0" fontId="9" fillId="0" borderId="1" xfId="3" quotePrefix="1" applyFont="1" applyBorder="1" applyAlignment="1">
      <alignment horizontal="center" vertical="center"/>
    </xf>
    <xf numFmtId="0" fontId="9" fillId="0" borderId="1" xfId="3" applyFont="1" applyBorder="1" applyAlignment="1">
      <alignment horizontal="left" vertical="center" wrapText="1" indent="1"/>
    </xf>
    <xf numFmtId="0" fontId="1" fillId="0" borderId="1" xfId="0" applyFont="1" applyBorder="1" applyAlignment="1">
      <alignment horizontal="center" vertical="center" wrapText="1"/>
    </xf>
    <xf numFmtId="168" fontId="9" fillId="0" borderId="1" xfId="14" applyNumberFormat="1" applyFont="1" applyFill="1" applyBorder="1" applyAlignment="1" applyProtection="1">
      <alignment horizontal="center" vertical="top"/>
      <protection locked="0"/>
    </xf>
    <xf numFmtId="168" fontId="9" fillId="7" borderId="1" xfId="14" applyNumberFormat="1" applyFont="1" applyFill="1" applyBorder="1" applyAlignment="1" applyProtection="1">
      <alignment horizontal="center" vertical="top"/>
      <protection locked="0"/>
    </xf>
    <xf numFmtId="9" fontId="17" fillId="7" borderId="1" xfId="14" applyFont="1" applyFill="1" applyBorder="1" applyAlignment="1" applyProtection="1">
      <alignment horizontal="center" vertical="top"/>
      <protection locked="0"/>
    </xf>
    <xf numFmtId="0" fontId="9" fillId="0" borderId="1" xfId="0" applyFont="1" applyBorder="1" applyAlignment="1">
      <alignment horizontal="center" vertical="center" wrapText="1"/>
    </xf>
    <xf numFmtId="0" fontId="27" fillId="0" borderId="1" xfId="0" applyFont="1" applyFill="1" applyBorder="1" applyAlignment="1">
      <alignment horizontal="center" vertical="center" wrapText="1"/>
    </xf>
    <xf numFmtId="173" fontId="0" fillId="0" borderId="0" xfId="0" applyNumberFormat="1"/>
    <xf numFmtId="168" fontId="9" fillId="0" borderId="1" xfId="0" applyNumberFormat="1" applyFont="1" applyBorder="1" applyAlignment="1">
      <alignment horizontal="right" vertical="center" wrapText="1"/>
    </xf>
    <xf numFmtId="0" fontId="10" fillId="11" borderId="6" xfId="0" applyFont="1" applyFill="1" applyBorder="1" applyAlignment="1">
      <alignment vertical="center" wrapText="1"/>
    </xf>
    <xf numFmtId="0" fontId="10" fillId="11" borderId="15" xfId="0" applyFont="1" applyFill="1" applyBorder="1" applyAlignment="1">
      <alignment vertical="center" wrapText="1"/>
    </xf>
    <xf numFmtId="0" fontId="10" fillId="11" borderId="8" xfId="0" applyFont="1" applyFill="1" applyBorder="1" applyAlignment="1">
      <alignment vertical="center" wrapText="1"/>
    </xf>
    <xf numFmtId="0" fontId="10" fillId="11" borderId="9" xfId="0" applyFont="1" applyFill="1" applyBorder="1" applyAlignment="1">
      <alignment vertical="center" wrapText="1"/>
    </xf>
    <xf numFmtId="0" fontId="10" fillId="11" borderId="10" xfId="0" applyFont="1" applyFill="1" applyBorder="1" applyAlignment="1">
      <alignment vertical="center" wrapText="1"/>
    </xf>
    <xf numFmtId="0" fontId="10" fillId="11" borderId="2" xfId="0" applyFont="1" applyFill="1" applyBorder="1" applyAlignment="1">
      <alignment vertical="center" wrapText="1"/>
    </xf>
    <xf numFmtId="0" fontId="10" fillId="11" borderId="1" xfId="0" applyFont="1" applyFill="1" applyBorder="1" applyAlignment="1">
      <alignment horizontal="center" vertical="center" wrapText="1"/>
    </xf>
    <xf numFmtId="167" fontId="9" fillId="0" borderId="1" xfId="0" applyNumberFormat="1" applyFont="1" applyBorder="1" applyAlignment="1">
      <alignment horizontal="center" vertical="center" wrapText="1"/>
    </xf>
    <xf numFmtId="0" fontId="9" fillId="7" borderId="2" xfId="0" applyFont="1" applyFill="1" applyBorder="1" applyAlignment="1">
      <alignment vertical="center" wrapText="1"/>
    </xf>
    <xf numFmtId="0" fontId="10" fillId="6" borderId="9" xfId="0" applyFont="1" applyFill="1" applyBorder="1" applyAlignment="1">
      <alignment vertical="center" wrapText="1"/>
    </xf>
    <xf numFmtId="0" fontId="10" fillId="6" borderId="10" xfId="0" applyFont="1" applyFill="1" applyBorder="1" applyAlignment="1">
      <alignment vertical="center" wrapText="1"/>
    </xf>
    <xf numFmtId="0" fontId="10" fillId="6" borderId="2" xfId="0" applyFont="1" applyFill="1" applyBorder="1" applyAlignment="1">
      <alignment vertical="center" wrapText="1"/>
    </xf>
    <xf numFmtId="0" fontId="9" fillId="7" borderId="1" xfId="0" applyFont="1" applyFill="1" applyBorder="1" applyAlignment="1">
      <alignment vertical="center" wrapText="1"/>
    </xf>
    <xf numFmtId="0" fontId="10" fillId="11" borderId="1" xfId="0" applyFont="1" applyFill="1" applyBorder="1" applyAlignment="1">
      <alignment vertical="center" wrapText="1"/>
    </xf>
    <xf numFmtId="0" fontId="10" fillId="11" borderId="14" xfId="0" applyFont="1" applyFill="1" applyBorder="1" applyAlignment="1">
      <alignment vertical="center" wrapText="1"/>
    </xf>
    <xf numFmtId="14" fontId="36" fillId="7" borderId="1" xfId="16" quotePrefix="1" applyNumberFormat="1" applyFont="1" applyFill="1" applyBorder="1" applyAlignment="1"/>
    <xf numFmtId="0" fontId="14" fillId="5" borderId="6" xfId="0" applyFont="1" applyFill="1" applyBorder="1" applyAlignment="1">
      <alignment vertical="center" wrapText="1"/>
    </xf>
    <xf numFmtId="0" fontId="14" fillId="5" borderId="8" xfId="0" applyFont="1" applyFill="1" applyBorder="1" applyAlignment="1">
      <alignment vertical="center" wrapText="1"/>
    </xf>
    <xf numFmtId="0" fontId="24" fillId="0" borderId="0" xfId="11" applyBorder="1" applyAlignment="1">
      <alignment horizontal="center"/>
    </xf>
    <xf numFmtId="0" fontId="0" fillId="0" borderId="0" xfId="0" applyFont="1" applyBorder="1" applyAlignment="1">
      <alignment vertical="center"/>
    </xf>
    <xf numFmtId="0" fontId="27" fillId="0" borderId="0" xfId="0" applyFont="1" applyFill="1" applyBorder="1" applyAlignment="1">
      <alignment horizontal="center" vertical="center" wrapText="1"/>
    </xf>
    <xf numFmtId="0" fontId="43" fillId="0" borderId="1" xfId="0" applyFont="1" applyBorder="1" applyAlignment="1">
      <alignment horizontal="center" vertical="center"/>
    </xf>
    <xf numFmtId="0" fontId="44" fillId="6" borderId="1" xfId="9" applyFont="1" applyFill="1" applyBorder="1" applyAlignment="1">
      <alignment vertical="center" wrapText="1"/>
    </xf>
    <xf numFmtId="0" fontId="9" fillId="0" borderId="0" xfId="9" applyFont="1"/>
    <xf numFmtId="0" fontId="9" fillId="0" borderId="0" xfId="9" applyFont="1" applyAlignment="1">
      <alignment vertical="center"/>
    </xf>
    <xf numFmtId="0" fontId="9" fillId="0" borderId="0" xfId="0" applyFont="1" applyAlignment="1">
      <alignment horizontal="center"/>
    </xf>
    <xf numFmtId="0" fontId="9" fillId="0" borderId="11" xfId="0" applyFont="1" applyBorder="1" applyAlignment="1">
      <alignment horizontal="center"/>
    </xf>
    <xf numFmtId="0" fontId="9" fillId="0" borderId="13" xfId="0" applyFont="1" applyBorder="1"/>
    <xf numFmtId="0" fontId="9" fillId="0" borderId="1" xfId="9" applyFont="1" applyBorder="1"/>
    <xf numFmtId="0" fontId="9" fillId="0" borderId="1" xfId="9" applyFont="1" applyBorder="1" applyAlignment="1">
      <alignment horizontal="center" vertical="center"/>
    </xf>
    <xf numFmtId="0" fontId="9" fillId="0" borderId="1" xfId="9" applyFont="1" applyBorder="1" applyAlignment="1">
      <alignment vertical="center" wrapText="1"/>
    </xf>
    <xf numFmtId="0" fontId="9" fillId="5" borderId="1" xfId="9" applyFont="1" applyFill="1" applyBorder="1" applyAlignment="1">
      <alignment horizontal="center" vertical="center" wrapText="1"/>
    </xf>
    <xf numFmtId="0" fontId="9" fillId="5" borderId="1" xfId="9" applyFont="1" applyFill="1" applyBorder="1" applyAlignment="1">
      <alignment vertical="center" wrapText="1"/>
    </xf>
    <xf numFmtId="0" fontId="9" fillId="0" borderId="1" xfId="9" quotePrefix="1" applyFont="1" applyBorder="1" applyAlignment="1">
      <alignment vertical="center" wrapText="1"/>
    </xf>
    <xf numFmtId="0" fontId="9" fillId="0" borderId="1" xfId="9" applyFont="1" applyBorder="1" applyAlignment="1">
      <alignment horizontal="center" vertical="center" wrapText="1"/>
    </xf>
    <xf numFmtId="0" fontId="9" fillId="0" borderId="1" xfId="9" applyFont="1" applyBorder="1" applyAlignment="1">
      <alignment horizontal="justify" vertical="top"/>
    </xf>
    <xf numFmtId="0" fontId="9" fillId="0" borderId="1" xfId="9" applyFont="1" applyBorder="1" applyAlignment="1">
      <alignment horizontal="left" vertical="center" wrapText="1" indent="1"/>
    </xf>
    <xf numFmtId="0" fontId="9" fillId="6" borderId="1" xfId="9" applyFont="1" applyFill="1" applyBorder="1" applyAlignment="1">
      <alignment horizontal="center" vertical="center"/>
    </xf>
    <xf numFmtId="0" fontId="10" fillId="6" borderId="1" xfId="9" applyFont="1" applyFill="1" applyBorder="1" applyAlignment="1">
      <alignment horizontal="justify" vertical="center"/>
    </xf>
    <xf numFmtId="0" fontId="10" fillId="6" borderId="1" xfId="9" applyFont="1" applyFill="1" applyBorder="1" applyAlignment="1">
      <alignment horizontal="justify" vertical="top"/>
    </xf>
    <xf numFmtId="0" fontId="9" fillId="0" borderId="1" xfId="9" applyFont="1" applyBorder="1" applyAlignment="1">
      <alignment horizontal="justify" vertical="center"/>
    </xf>
    <xf numFmtId="0" fontId="9" fillId="0" borderId="1" xfId="0" applyFont="1" applyBorder="1" applyAlignment="1">
      <alignment horizontal="justify" vertical="top"/>
    </xf>
    <xf numFmtId="0" fontId="9" fillId="6" borderId="1" xfId="9" applyFont="1" applyFill="1" applyBorder="1" applyAlignment="1">
      <alignment horizontal="justify" vertical="center"/>
    </xf>
    <xf numFmtId="0" fontId="9" fillId="6" borderId="1" xfId="9" applyFont="1" applyFill="1" applyBorder="1" applyAlignment="1">
      <alignment horizontal="justify" vertical="top"/>
    </xf>
    <xf numFmtId="0" fontId="10" fillId="0" borderId="1" xfId="9" applyFont="1" applyBorder="1"/>
    <xf numFmtId="0" fontId="10" fillId="6" borderId="1" xfId="0" applyFont="1" applyFill="1" applyBorder="1" applyAlignment="1">
      <alignment horizontal="justify" vertical="top"/>
    </xf>
    <xf numFmtId="0" fontId="9" fillId="0" borderId="1" xfId="0" quotePrefix="1" applyFont="1" applyBorder="1"/>
    <xf numFmtId="0" fontId="1" fillId="0" borderId="0" xfId="9" applyFont="1"/>
    <xf numFmtId="0" fontId="1" fillId="0" borderId="1" xfId="0" applyFont="1" applyBorder="1" applyAlignment="1">
      <alignment horizontal="center"/>
    </xf>
    <xf numFmtId="0" fontId="1" fillId="0" borderId="1" xfId="9" applyFont="1" applyBorder="1"/>
    <xf numFmtId="0" fontId="2" fillId="0" borderId="1" xfId="0" applyFont="1" applyBorder="1"/>
    <xf numFmtId="0" fontId="13" fillId="5" borderId="1" xfId="9" applyFont="1" applyFill="1" applyBorder="1" applyAlignment="1">
      <alignment vertical="center" wrapText="1"/>
    </xf>
    <xf numFmtId="0" fontId="13" fillId="5" borderId="1" xfId="9" applyFont="1" applyFill="1" applyBorder="1" applyAlignment="1">
      <alignment horizontal="left" vertical="center" wrapText="1" indent="1"/>
    </xf>
    <xf numFmtId="0" fontId="9" fillId="5" borderId="1" xfId="9" applyFont="1" applyFill="1" applyBorder="1" applyAlignment="1">
      <alignment horizontal="left" vertical="center" wrapText="1" indent="1"/>
    </xf>
    <xf numFmtId="0" fontId="45" fillId="0" borderId="0" xfId="0" applyFont="1" applyAlignment="1">
      <alignment vertical="center"/>
    </xf>
    <xf numFmtId="49" fontId="29" fillId="0" borderId="0" xfId="0" applyNumberFormat="1" applyFont="1"/>
    <xf numFmtId="0" fontId="57" fillId="0" borderId="0" xfId="0" applyFont="1"/>
    <xf numFmtId="0" fontId="0" fillId="0" borderId="0" xfId="0" applyAlignment="1">
      <alignment horizontal="center" vertical="center"/>
    </xf>
    <xf numFmtId="0" fontId="58" fillId="0" borderId="1" xfId="0" applyFont="1" applyBorder="1" applyAlignment="1">
      <alignment horizontal="center" vertical="center" wrapText="1"/>
    </xf>
    <xf numFmtId="0" fontId="58" fillId="0" borderId="1" xfId="0" applyFont="1" applyBorder="1" applyAlignment="1">
      <alignment vertical="center" wrapText="1"/>
    </xf>
    <xf numFmtId="0" fontId="3" fillId="0" borderId="1" xfId="0" applyFont="1" applyBorder="1" applyAlignment="1">
      <alignment vertical="center" wrapText="1"/>
    </xf>
    <xf numFmtId="0" fontId="51" fillId="0" borderId="1" xfId="0" applyFont="1" applyBorder="1" applyAlignment="1">
      <alignment vertical="center" wrapText="1"/>
    </xf>
    <xf numFmtId="0" fontId="5" fillId="0" borderId="1" xfId="0" applyFont="1" applyBorder="1" applyAlignment="1">
      <alignment vertical="center" wrapText="1"/>
    </xf>
    <xf numFmtId="0" fontId="58" fillId="0" borderId="1" xfId="0" applyFont="1" applyBorder="1" applyAlignment="1">
      <alignment vertical="center"/>
    </xf>
    <xf numFmtId="0" fontId="5" fillId="0" borderId="1" xfId="0" applyFont="1" applyBorder="1" applyAlignment="1">
      <alignment vertical="center"/>
    </xf>
    <xf numFmtId="0" fontId="3" fillId="0" borderId="1" xfId="0" applyFont="1" applyBorder="1" applyAlignment="1">
      <alignment horizontal="center" vertical="center" wrapText="1"/>
    </xf>
    <xf numFmtId="0" fontId="0" fillId="0" borderId="9" xfId="0" applyFont="1" applyBorder="1" applyAlignment="1">
      <alignment vertical="center" wrapText="1"/>
    </xf>
    <xf numFmtId="0" fontId="63" fillId="0" borderId="0" xfId="0" applyFont="1"/>
    <xf numFmtId="0" fontId="5" fillId="0" borderId="1" xfId="0" applyFont="1" applyBorder="1" applyAlignment="1">
      <alignment horizontal="center" vertical="center" wrapText="1"/>
    </xf>
    <xf numFmtId="0" fontId="0" fillId="0" borderId="0" xfId="0" applyAlignment="1">
      <alignment horizontal="left" vertical="center"/>
    </xf>
    <xf numFmtId="0" fontId="34" fillId="0" borderId="0" xfId="0" applyFont="1" applyAlignment="1">
      <alignment horizontal="left" vertical="center"/>
    </xf>
    <xf numFmtId="49" fontId="10" fillId="0" borderId="1" xfId="17" applyNumberFormat="1" applyFont="1" applyBorder="1" applyAlignment="1">
      <alignment horizontal="center" vertical="center" wrapText="1"/>
    </xf>
    <xf numFmtId="49" fontId="10" fillId="0" borderId="1" xfId="17" quotePrefix="1" applyNumberFormat="1" applyFont="1" applyBorder="1" applyAlignment="1">
      <alignment horizontal="center" vertical="center" wrapText="1"/>
    </xf>
    <xf numFmtId="0" fontId="10" fillId="0" borderId="1" xfId="17" applyFont="1" applyBorder="1" applyAlignment="1">
      <alignment horizontal="center" vertical="center" wrapText="1"/>
    </xf>
    <xf numFmtId="0" fontId="9" fillId="0" borderId="1" xfId="17" applyFont="1" applyBorder="1" applyAlignment="1">
      <alignment horizontal="left" vertical="center" wrapText="1"/>
    </xf>
    <xf numFmtId="0" fontId="9" fillId="0" borderId="1" xfId="17" applyFont="1" applyBorder="1" applyAlignment="1">
      <alignment vertical="center" wrapText="1"/>
    </xf>
    <xf numFmtId="0" fontId="65" fillId="0" borderId="1" xfId="17" applyFont="1" applyBorder="1" applyAlignment="1">
      <alignment horizontal="left" vertical="center" wrapText="1" indent="2"/>
    </xf>
    <xf numFmtId="0" fontId="10" fillId="0" borderId="1" xfId="17" quotePrefix="1" applyFont="1" applyBorder="1" applyAlignment="1">
      <alignment horizontal="center" vertical="center" wrapText="1"/>
    </xf>
    <xf numFmtId="0" fontId="66" fillId="0" borderId="1" xfId="11" applyFont="1" applyBorder="1" applyAlignment="1">
      <alignment horizontal="center"/>
    </xf>
    <xf numFmtId="0" fontId="0" fillId="0" borderId="0" xfId="0" applyAlignment="1">
      <alignment horizontal="left"/>
    </xf>
    <xf numFmtId="14" fontId="38" fillId="7" borderId="0" xfId="0" applyNumberFormat="1" applyFont="1" applyFill="1" applyAlignment="1">
      <alignment horizontal="left"/>
    </xf>
    <xf numFmtId="0" fontId="25" fillId="8" borderId="17"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50" fillId="0" borderId="1" xfId="0" applyFont="1" applyBorder="1" applyAlignment="1">
      <alignment horizontal="left" vertical="center" wrapText="1"/>
    </xf>
    <xf numFmtId="0" fontId="27" fillId="0" borderId="1" xfId="0" applyFont="1" applyBorder="1" applyAlignment="1">
      <alignment horizontal="left" vertical="center" wrapText="1"/>
    </xf>
    <xf numFmtId="0" fontId="27" fillId="0" borderId="0" xfId="0" applyFont="1" applyFill="1" applyBorder="1" applyAlignment="1">
      <alignment horizontal="left" vertical="center" wrapText="1"/>
    </xf>
    <xf numFmtId="0" fontId="0" fillId="0" borderId="14" xfId="0" applyFont="1" applyBorder="1" applyAlignment="1">
      <alignment vertical="center"/>
    </xf>
    <xf numFmtId="0" fontId="30" fillId="0" borderId="14" xfId="0" applyFont="1" applyFill="1" applyBorder="1" applyAlignment="1">
      <alignment horizontal="left"/>
    </xf>
    <xf numFmtId="0" fontId="25" fillId="13" borderId="0" xfId="0" applyFont="1" applyFill="1" applyBorder="1" applyAlignment="1">
      <alignment horizontal="center" vertical="center" wrapText="1"/>
    </xf>
    <xf numFmtId="0" fontId="66" fillId="0" borderId="8" xfId="11" applyFont="1" applyBorder="1" applyAlignment="1">
      <alignment horizontal="center"/>
    </xf>
    <xf numFmtId="0" fontId="9" fillId="0" borderId="1" xfId="0" applyFont="1" applyBorder="1" applyAlignment="1">
      <alignment horizontal="center" vertical="center" wrapText="1"/>
    </xf>
    <xf numFmtId="0" fontId="58" fillId="0" borderId="1" xfId="0" applyFont="1" applyBorder="1" applyAlignment="1">
      <alignment horizontal="center" vertical="center" wrapText="1"/>
    </xf>
    <xf numFmtId="0" fontId="1" fillId="15" borderId="1" xfId="0" applyFont="1" applyFill="1" applyBorder="1" applyAlignment="1">
      <alignment vertical="center" wrapText="1"/>
    </xf>
    <xf numFmtId="0" fontId="60" fillId="15" borderId="1" xfId="0" applyFont="1" applyFill="1" applyBorder="1" applyAlignment="1">
      <alignment vertical="center" wrapText="1"/>
    </xf>
    <xf numFmtId="0" fontId="0" fillId="0" borderId="1" xfId="0" applyFont="1" applyBorder="1" applyAlignment="1">
      <alignment vertical="center" wrapText="1"/>
    </xf>
    <xf numFmtId="0" fontId="17" fillId="0" borderId="1" xfId="0" applyFont="1" applyBorder="1" applyAlignment="1">
      <alignment vertical="center" wrapText="1"/>
    </xf>
    <xf numFmtId="0" fontId="2" fillId="0" borderId="1" xfId="0" applyFont="1" applyBorder="1" applyAlignment="1">
      <alignment vertical="center" wrapText="1"/>
    </xf>
    <xf numFmtId="0" fontId="9" fillId="0" borderId="1" xfId="0" applyFont="1" applyFill="1" applyBorder="1" applyAlignment="1">
      <alignment horizontal="center" vertical="center" wrapText="1"/>
    </xf>
    <xf numFmtId="0" fontId="55" fillId="0" borderId="1" xfId="0" applyFont="1" applyBorder="1" applyAlignment="1">
      <alignment vertical="center" wrapText="1"/>
    </xf>
    <xf numFmtId="9" fontId="2" fillId="10" borderId="8" xfId="0" applyNumberFormat="1" applyFont="1" applyFill="1" applyBorder="1" applyAlignment="1">
      <alignment horizontal="center" vertical="center" wrapText="1"/>
    </xf>
    <xf numFmtId="9" fontId="2" fillId="10" borderId="6" xfId="0" applyNumberFormat="1" applyFont="1" applyFill="1" applyBorder="1" applyAlignment="1">
      <alignment horizontal="center" vertical="center" wrapText="1"/>
    </xf>
    <xf numFmtId="9" fontId="2" fillId="10" borderId="1" xfId="0" applyNumberFormat="1" applyFont="1" applyFill="1" applyBorder="1" applyAlignment="1">
      <alignment vertical="center" wrapText="1"/>
    </xf>
    <xf numFmtId="0" fontId="9" fillId="0" borderId="1" xfId="0" applyFont="1" applyBorder="1" applyAlignment="1">
      <alignment horizontal="center" vertical="center" wrapText="1"/>
    </xf>
    <xf numFmtId="0" fontId="41" fillId="0" borderId="0" xfId="0" applyFont="1" applyAlignment="1">
      <alignment horizontal="left" wrapText="1"/>
    </xf>
    <xf numFmtId="4" fontId="10" fillId="10" borderId="1" xfId="0" applyNumberFormat="1" applyFont="1" applyFill="1" applyBorder="1" applyAlignment="1">
      <alignment horizontal="center" vertical="center" wrapText="1"/>
    </xf>
    <xf numFmtId="0" fontId="58" fillId="0" borderId="1" xfId="0" applyFont="1" applyBorder="1" applyAlignment="1">
      <alignment horizontal="center" vertical="center" wrapText="1"/>
    </xf>
    <xf numFmtId="0" fontId="3" fillId="0" borderId="1" xfId="0" applyFont="1" applyBorder="1" applyAlignment="1">
      <alignment vertical="center" wrapText="1"/>
    </xf>
    <xf numFmtId="0" fontId="10" fillId="0" borderId="1" xfId="17" applyFont="1" applyBorder="1" applyAlignment="1">
      <alignment horizontal="center" vertical="center" wrapText="1"/>
    </xf>
    <xf numFmtId="0" fontId="9" fillId="0" borderId="1" xfId="17" applyFont="1" applyBorder="1" applyAlignment="1">
      <alignment horizontal="center" vertical="center" wrapText="1"/>
    </xf>
    <xf numFmtId="49" fontId="9" fillId="0" borderId="1" xfId="17" applyNumberFormat="1" applyFont="1" applyBorder="1" applyAlignment="1">
      <alignment horizontal="center" vertical="center" wrapText="1"/>
    </xf>
    <xf numFmtId="0" fontId="9" fillId="0" borderId="1" xfId="17" quotePrefix="1" applyFont="1" applyBorder="1" applyAlignment="1">
      <alignment horizontal="center" vertical="center" wrapText="1"/>
    </xf>
    <xf numFmtId="1" fontId="9" fillId="0" borderId="1" xfId="17" applyNumberFormat="1" applyFont="1" applyBorder="1" applyAlignment="1">
      <alignment horizontal="right" vertical="center" wrapText="1"/>
    </xf>
    <xf numFmtId="0" fontId="9" fillId="0" borderId="1" xfId="17" applyFont="1" applyBorder="1" applyAlignment="1">
      <alignment horizontal="right" vertical="center" wrapText="1"/>
    </xf>
    <xf numFmtId="0" fontId="67" fillId="0" borderId="0" xfId="0" applyFont="1"/>
    <xf numFmtId="0" fontId="9" fillId="0" borderId="1" xfId="0" quotePrefix="1" applyFont="1" applyFill="1" applyBorder="1" applyAlignment="1">
      <alignment vertical="center" wrapText="1"/>
    </xf>
    <xf numFmtId="4" fontId="10" fillId="10" borderId="1" xfId="0" applyNumberFormat="1" applyFont="1" applyFill="1" applyBorder="1" applyAlignment="1">
      <alignment horizontal="center" vertical="center" wrapText="1"/>
    </xf>
    <xf numFmtId="0" fontId="68" fillId="5" borderId="18" xfId="0" applyFont="1" applyFill="1" applyBorder="1" applyAlignment="1">
      <alignment horizontal="justify" vertical="center" wrapText="1"/>
    </xf>
    <xf numFmtId="0" fontId="69" fillId="5" borderId="18" xfId="0" applyFont="1" applyFill="1" applyBorder="1" applyAlignment="1">
      <alignment horizontal="justify" vertical="center" wrapText="1"/>
    </xf>
    <xf numFmtId="0" fontId="69" fillId="5" borderId="18" xfId="0" applyFont="1" applyFill="1" applyBorder="1" applyAlignment="1">
      <alignment horizontal="left" vertical="center" wrapText="1"/>
    </xf>
    <xf numFmtId="4" fontId="10" fillId="10" borderId="1" xfId="0" applyNumberFormat="1" applyFont="1" applyFill="1" applyBorder="1" applyAlignment="1">
      <alignment horizontal="left" vertical="center" wrapText="1"/>
    </xf>
    <xf numFmtId="0" fontId="9" fillId="0" borderId="1" xfId="0" applyFont="1" applyBorder="1" applyAlignment="1">
      <alignment vertical="center"/>
    </xf>
    <xf numFmtId="49" fontId="9" fillId="0" borderId="1" xfId="0" applyNumberFormat="1" applyFont="1" applyBorder="1" applyAlignment="1">
      <alignment horizontal="center" vertical="center" wrapText="1"/>
    </xf>
    <xf numFmtId="49" fontId="9" fillId="0" borderId="1" xfId="0" applyNumberFormat="1" applyFont="1" applyBorder="1" applyAlignment="1">
      <alignment vertical="center" wrapText="1"/>
    </xf>
    <xf numFmtId="49" fontId="9" fillId="0" borderId="1" xfId="0" applyNumberFormat="1" applyFont="1" applyBorder="1" applyAlignment="1">
      <alignment horizontal="center" vertical="center"/>
    </xf>
    <xf numFmtId="49" fontId="9" fillId="7" borderId="1" xfId="0" applyNumberFormat="1" applyFont="1" applyFill="1" applyBorder="1" applyAlignment="1">
      <alignment vertical="center" wrapText="1"/>
    </xf>
    <xf numFmtId="49" fontId="10" fillId="7" borderId="1" xfId="0" applyNumberFormat="1" applyFont="1" applyFill="1" applyBorder="1" applyAlignment="1">
      <alignment vertical="center" wrapText="1"/>
    </xf>
    <xf numFmtId="49" fontId="0" fillId="0" borderId="1" xfId="0" applyNumberFormat="1" applyFont="1" applyBorder="1" applyAlignment="1">
      <alignment horizontal="center" vertical="center" wrapText="1"/>
    </xf>
    <xf numFmtId="49" fontId="0" fillId="5" borderId="1" xfId="0" applyNumberFormat="1" applyFont="1" applyFill="1" applyBorder="1" applyAlignment="1">
      <alignment horizontal="center" vertical="center" wrapText="1"/>
    </xf>
    <xf numFmtId="49" fontId="70" fillId="5" borderId="1" xfId="0" applyNumberFormat="1" applyFont="1" applyFill="1" applyBorder="1" applyAlignment="1">
      <alignment horizontal="center" vertical="center" wrapText="1"/>
    </xf>
    <xf numFmtId="49" fontId="9" fillId="7" borderId="1" xfId="0" applyNumberFormat="1" applyFont="1" applyFill="1" applyBorder="1" applyAlignment="1">
      <alignment horizontal="center" vertical="center"/>
    </xf>
    <xf numFmtId="49" fontId="9" fillId="7" borderId="1" xfId="0" applyNumberFormat="1" applyFont="1" applyFill="1" applyBorder="1" applyAlignment="1">
      <alignment horizontal="center" vertical="center" wrapText="1"/>
    </xf>
    <xf numFmtId="3" fontId="0" fillId="7" borderId="1" xfId="0" applyNumberFormat="1" applyFill="1" applyBorder="1" applyAlignment="1">
      <alignment horizontal="right" vertical="center" wrapText="1"/>
    </xf>
    <xf numFmtId="43" fontId="0" fillId="7" borderId="1" xfId="13" applyFont="1" applyFill="1" applyBorder="1" applyAlignment="1">
      <alignment horizontal="right" vertical="center" wrapText="1"/>
    </xf>
    <xf numFmtId="49" fontId="23" fillId="14" borderId="1" xfId="0" applyNumberFormat="1" applyFont="1" applyFill="1" applyBorder="1" applyAlignment="1">
      <alignment vertical="center"/>
    </xf>
    <xf numFmtId="49" fontId="17" fillId="5" borderId="1" xfId="0" applyNumberFormat="1" applyFont="1" applyFill="1" applyBorder="1" applyAlignment="1">
      <alignment horizontal="center" vertical="center" wrapText="1"/>
    </xf>
    <xf numFmtId="49" fontId="17" fillId="7" borderId="1" xfId="0" applyNumberFormat="1" applyFont="1" applyFill="1" applyBorder="1" applyAlignment="1">
      <alignment horizontal="center" vertical="center" wrapText="1"/>
    </xf>
    <xf numFmtId="49" fontId="21" fillId="7" borderId="1" xfId="0" applyNumberFormat="1" applyFont="1" applyFill="1" applyBorder="1" applyAlignment="1">
      <alignment horizontal="center" vertical="center" wrapText="1"/>
    </xf>
    <xf numFmtId="3" fontId="2" fillId="7" borderId="1" xfId="0" applyNumberFormat="1" applyFont="1" applyFill="1" applyBorder="1" applyAlignment="1">
      <alignment horizontal="right" vertical="center" wrapText="1"/>
    </xf>
    <xf numFmtId="49" fontId="54" fillId="7" borderId="1" xfId="0" applyNumberFormat="1" applyFont="1" applyFill="1" applyBorder="1" applyAlignment="1">
      <alignment vertical="center" wrapText="1"/>
    </xf>
    <xf numFmtId="49" fontId="54" fillId="0" borderId="1" xfId="0" applyNumberFormat="1" applyFont="1" applyBorder="1" applyAlignment="1">
      <alignment horizontal="center" vertical="center" wrapText="1"/>
    </xf>
    <xf numFmtId="49" fontId="54" fillId="7" borderId="1" xfId="0" applyNumberFormat="1" applyFont="1" applyFill="1" applyBorder="1" applyAlignment="1">
      <alignment horizontal="center" vertical="center" wrapText="1"/>
    </xf>
    <xf numFmtId="49" fontId="54" fillId="7" borderId="0" xfId="0" applyNumberFormat="1" applyFont="1" applyFill="1" applyBorder="1" applyAlignment="1">
      <alignment horizontal="center" vertical="center" wrapText="1"/>
    </xf>
    <xf numFmtId="49" fontId="54" fillId="7" borderId="8" xfId="0" applyNumberFormat="1" applyFont="1" applyFill="1" applyBorder="1" applyAlignment="1">
      <alignment horizontal="center" vertical="center" wrapText="1"/>
    </xf>
    <xf numFmtId="49" fontId="56" fillId="7" borderId="1" xfId="0" applyNumberFormat="1" applyFont="1" applyFill="1" applyBorder="1" applyAlignment="1">
      <alignment vertical="center" wrapText="1"/>
    </xf>
    <xf numFmtId="49" fontId="54" fillId="7" borderId="15" xfId="0" applyNumberFormat="1" applyFont="1" applyFill="1" applyBorder="1" applyAlignment="1">
      <alignment horizontal="center" vertical="center" wrapText="1"/>
    </xf>
    <xf numFmtId="49" fontId="54" fillId="7" borderId="5" xfId="0" applyNumberFormat="1" applyFont="1" applyFill="1" applyBorder="1" applyAlignment="1">
      <alignment horizontal="center" vertical="center" wrapText="1"/>
    </xf>
    <xf numFmtId="49" fontId="54" fillId="7" borderId="6" xfId="0" applyNumberFormat="1" applyFont="1" applyFill="1" applyBorder="1" applyAlignment="1">
      <alignment horizontal="center" vertical="center" wrapText="1"/>
    </xf>
    <xf numFmtId="49" fontId="54" fillId="7" borderId="1" xfId="0" applyNumberFormat="1" applyFont="1" applyFill="1" applyBorder="1" applyAlignment="1">
      <alignment horizontal="center" vertical="center" wrapText="1"/>
    </xf>
    <xf numFmtId="43" fontId="2" fillId="7" borderId="1" xfId="13" applyFont="1" applyFill="1" applyBorder="1" applyAlignment="1">
      <alignment horizontal="right" vertical="center" wrapText="1"/>
    </xf>
    <xf numFmtId="49" fontId="52" fillId="7" borderId="1" xfId="0" applyNumberFormat="1" applyFont="1" applyFill="1" applyBorder="1" applyAlignment="1">
      <alignment vertical="center" wrapText="1"/>
    </xf>
    <xf numFmtId="0" fontId="56" fillId="0" borderId="1" xfId="0" applyFont="1" applyBorder="1" applyAlignment="1">
      <alignment horizontal="center" vertical="center"/>
    </xf>
    <xf numFmtId="0" fontId="54" fillId="7" borderId="0" xfId="0" applyFont="1" applyFill="1" applyBorder="1" applyAlignment="1">
      <alignment horizontal="center" vertical="center"/>
    </xf>
    <xf numFmtId="0" fontId="54" fillId="7" borderId="11" xfId="0" applyFont="1" applyFill="1" applyBorder="1" applyAlignment="1">
      <alignment horizontal="center" vertical="center" wrapText="1"/>
    </xf>
    <xf numFmtId="43" fontId="0" fillId="7" borderId="2" xfId="13" applyFont="1" applyFill="1" applyBorder="1" applyAlignment="1">
      <alignment horizontal="center" vertical="center" wrapText="1"/>
    </xf>
    <xf numFmtId="49" fontId="52" fillId="7" borderId="1" xfId="0" applyNumberFormat="1" applyFont="1" applyFill="1" applyBorder="1" applyAlignment="1">
      <alignment horizontal="center" vertical="center" wrapText="1"/>
    </xf>
    <xf numFmtId="43" fontId="16" fillId="7" borderId="1" xfId="0" applyNumberFormat="1" applyFont="1" applyFill="1" applyBorder="1" applyAlignment="1">
      <alignment vertical="center" wrapText="1"/>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0" fontId="9" fillId="7" borderId="1" xfId="0" applyFont="1" applyFill="1" applyBorder="1" applyAlignment="1">
      <alignment vertical="center"/>
    </xf>
    <xf numFmtId="0" fontId="17" fillId="7" borderId="1" xfId="0" applyFont="1" applyFill="1" applyBorder="1" applyAlignment="1">
      <alignment horizontal="left" vertical="center" wrapText="1" indent="2"/>
    </xf>
    <xf numFmtId="167" fontId="17" fillId="10" borderId="1" xfId="13" applyNumberFormat="1" applyFont="1" applyFill="1" applyBorder="1" applyAlignment="1">
      <alignment vertical="center" wrapText="1"/>
    </xf>
    <xf numFmtId="0" fontId="10" fillId="7" borderId="1" xfId="0" applyFont="1" applyFill="1" applyBorder="1" applyAlignment="1">
      <alignment vertical="center"/>
    </xf>
    <xf numFmtId="0" fontId="10" fillId="7" borderId="1" xfId="0" applyFont="1" applyFill="1" applyBorder="1" applyAlignment="1">
      <alignment vertical="center" wrapText="1"/>
    </xf>
    <xf numFmtId="167" fontId="9" fillId="10" borderId="1" xfId="13" applyNumberFormat="1" applyFont="1" applyFill="1" applyBorder="1" applyAlignment="1">
      <alignment vertical="center"/>
    </xf>
    <xf numFmtId="167" fontId="9" fillId="10" borderId="1" xfId="13" applyNumberFormat="1" applyFont="1" applyFill="1" applyBorder="1" applyAlignment="1">
      <alignment horizontal="center" vertical="center" wrapText="1"/>
    </xf>
    <xf numFmtId="0" fontId="9" fillId="0" borderId="1" xfId="0" applyFont="1" applyBorder="1" applyAlignment="1">
      <alignment horizontal="right" vertical="center"/>
    </xf>
    <xf numFmtId="0" fontId="17" fillId="7" borderId="1" xfId="0" applyFont="1" applyFill="1" applyBorder="1" applyAlignment="1">
      <alignment horizontal="left" vertical="center" wrapText="1" indent="4"/>
    </xf>
    <xf numFmtId="167" fontId="1" fillId="10" borderId="1" xfId="13" applyNumberFormat="1" applyFont="1" applyFill="1" applyBorder="1" applyAlignment="1">
      <alignment horizontal="center" vertical="center"/>
    </xf>
    <xf numFmtId="0" fontId="10" fillId="0" borderId="1" xfId="0" applyFont="1" applyBorder="1" applyAlignment="1">
      <alignment vertical="center"/>
    </xf>
    <xf numFmtId="167" fontId="9" fillId="10" borderId="1" xfId="13" applyNumberFormat="1" applyFont="1" applyFill="1" applyBorder="1" applyAlignment="1">
      <alignment horizontal="center" vertical="center"/>
    </xf>
    <xf numFmtId="167" fontId="10" fillId="0" borderId="1" xfId="13" applyNumberFormat="1" applyFont="1" applyFill="1" applyBorder="1" applyAlignment="1">
      <alignment horizontal="center" vertical="center"/>
    </xf>
    <xf numFmtId="0" fontId="9" fillId="0" borderId="8" xfId="0" applyFont="1" applyFill="1" applyBorder="1" applyAlignment="1">
      <alignment vertical="center"/>
    </xf>
    <xf numFmtId="0" fontId="9" fillId="0" borderId="1" xfId="0" applyFont="1" applyFill="1" applyBorder="1" applyAlignment="1">
      <alignment vertical="center"/>
    </xf>
    <xf numFmtId="14" fontId="9" fillId="0" borderId="1" xfId="0" applyNumberFormat="1" applyFont="1" applyFill="1" applyBorder="1" applyAlignment="1">
      <alignment horizontal="left" vertical="center"/>
    </xf>
    <xf numFmtId="0" fontId="9" fillId="0" borderId="8" xfId="0" applyFont="1" applyBorder="1" applyAlignment="1">
      <alignment vertical="center"/>
    </xf>
    <xf numFmtId="0" fontId="10" fillId="0" borderId="34" xfId="0" applyFont="1" applyBorder="1" applyAlignment="1">
      <alignment vertical="center"/>
    </xf>
    <xf numFmtId="0" fontId="10" fillId="0" borderId="35" xfId="0" applyFont="1" applyBorder="1" applyAlignment="1">
      <alignment vertical="center" wrapText="1"/>
    </xf>
    <xf numFmtId="0" fontId="9" fillId="10" borderId="35" xfId="0" applyFont="1" applyFill="1" applyBorder="1" applyAlignment="1">
      <alignment vertical="center"/>
    </xf>
    <xf numFmtId="168" fontId="9" fillId="0" borderId="38" xfId="14" applyNumberFormat="1" applyFont="1" applyBorder="1" applyAlignment="1">
      <alignment vertical="center"/>
    </xf>
    <xf numFmtId="0" fontId="74" fillId="5" borderId="18" xfId="0" applyFont="1" applyFill="1" applyBorder="1" applyAlignment="1">
      <alignment horizontal="justify" vertical="center" wrapText="1"/>
    </xf>
    <xf numFmtId="0" fontId="74" fillId="5" borderId="18" xfId="0" applyFont="1" applyFill="1" applyBorder="1" applyAlignment="1">
      <alignment vertical="center" wrapText="1"/>
    </xf>
    <xf numFmtId="0" fontId="73" fillId="5" borderId="18" xfId="0" applyFont="1" applyFill="1" applyBorder="1" applyAlignment="1">
      <alignment horizontal="left" vertical="center" wrapText="1"/>
    </xf>
    <xf numFmtId="167" fontId="10" fillId="0" borderId="6" xfId="13" applyNumberFormat="1" applyFont="1" applyBorder="1" applyAlignment="1">
      <alignment horizontal="right" vertical="center" wrapText="1"/>
    </xf>
    <xf numFmtId="0" fontId="0" fillId="0" borderId="1" xfId="0" applyBorder="1" applyAlignment="1">
      <alignment horizontal="right"/>
    </xf>
    <xf numFmtId="0" fontId="0" fillId="0" borderId="8" xfId="0" applyBorder="1" applyAlignment="1">
      <alignment horizontal="right"/>
    </xf>
    <xf numFmtId="10" fontId="32" fillId="0" borderId="1" xfId="0" applyNumberFormat="1" applyFont="1" applyFill="1" applyBorder="1" applyAlignment="1">
      <alignment horizontal="center" vertical="center"/>
    </xf>
    <xf numFmtId="0" fontId="73" fillId="5" borderId="26" xfId="0" applyFont="1" applyFill="1" applyBorder="1" applyAlignment="1">
      <alignment horizontal="left" vertical="center" wrapText="1"/>
    </xf>
    <xf numFmtId="167" fontId="17" fillId="10" borderId="2" xfId="13" applyNumberFormat="1" applyFont="1" applyFill="1" applyBorder="1" applyAlignment="1">
      <alignment vertical="center" wrapText="1"/>
    </xf>
    <xf numFmtId="3" fontId="0" fillId="7" borderId="9" xfId="0" applyNumberFormat="1" applyFill="1" applyBorder="1" applyAlignment="1">
      <alignment horizontal="right" vertical="center" wrapText="1"/>
    </xf>
    <xf numFmtId="167" fontId="10" fillId="0" borderId="1" xfId="13" applyNumberFormat="1" applyFont="1" applyBorder="1" applyAlignment="1">
      <alignment horizontal="right" vertical="center" wrapText="1"/>
    </xf>
    <xf numFmtId="172" fontId="9" fillId="0" borderId="1" xfId="13" applyNumberFormat="1" applyFont="1" applyFill="1" applyBorder="1" applyAlignment="1">
      <alignment horizontal="center" vertical="center" wrapText="1"/>
    </xf>
    <xf numFmtId="0" fontId="69" fillId="5" borderId="26" xfId="0" applyFont="1" applyFill="1" applyBorder="1" applyAlignment="1">
      <alignment horizontal="left" vertical="center" wrapText="1"/>
    </xf>
    <xf numFmtId="0" fontId="0" fillId="0" borderId="1" xfId="0" applyBorder="1"/>
    <xf numFmtId="43" fontId="0" fillId="7" borderId="1" xfId="13" applyFont="1" applyFill="1" applyBorder="1" applyAlignment="1">
      <alignment horizontal="center" vertical="center" wrapText="1"/>
    </xf>
    <xf numFmtId="167" fontId="9" fillId="0" borderId="1" xfId="0" applyNumberFormat="1" applyFont="1" applyFill="1" applyBorder="1" applyAlignment="1">
      <alignment vertical="center" wrapText="1"/>
    </xf>
    <xf numFmtId="3" fontId="75" fillId="0" borderId="1" xfId="7" applyFont="1" applyFill="1" applyBorder="1" applyAlignment="1">
      <alignment horizontal="right" vertical="center"/>
      <protection locked="0"/>
    </xf>
    <xf numFmtId="14" fontId="9" fillId="0" borderId="1" xfId="0" applyNumberFormat="1" applyFont="1" applyBorder="1" applyAlignment="1">
      <alignment horizontal="center" vertical="center"/>
    </xf>
    <xf numFmtId="168" fontId="9" fillId="0" borderId="1" xfId="14" quotePrefix="1" applyNumberFormat="1" applyFont="1" applyFill="1" applyBorder="1" applyAlignment="1">
      <alignment vertical="center" wrapText="1"/>
    </xf>
    <xf numFmtId="168" fontId="9" fillId="0" borderId="1" xfId="14" quotePrefix="1" applyNumberFormat="1" applyFont="1" applyFill="1" applyBorder="1" applyAlignment="1">
      <alignment horizontal="right" vertical="center" wrapText="1"/>
    </xf>
    <xf numFmtId="4" fontId="2" fillId="10" borderId="9" xfId="0" applyNumberFormat="1" applyFont="1" applyFill="1" applyBorder="1" applyAlignment="1">
      <alignment horizontal="center" vertical="center" wrapText="1"/>
    </xf>
    <xf numFmtId="0" fontId="9" fillId="0" borderId="13" xfId="3" applyFont="1" applyBorder="1" applyAlignment="1">
      <alignment horizontal="center" vertical="center"/>
    </xf>
    <xf numFmtId="0" fontId="10" fillId="0" borderId="1" xfId="5" applyFont="1" applyFill="1" applyBorder="1" applyAlignment="1">
      <alignment horizontal="center" vertical="center" wrapText="1"/>
    </xf>
    <xf numFmtId="0" fontId="73" fillId="5" borderId="27" xfId="0" applyFont="1" applyFill="1" applyBorder="1" applyAlignment="1">
      <alignment horizontal="center" vertical="center" wrapText="1"/>
    </xf>
    <xf numFmtId="14" fontId="73" fillId="5" borderId="20" xfId="0" applyNumberFormat="1" applyFont="1" applyFill="1" applyBorder="1" applyAlignment="1">
      <alignment horizontal="center" vertical="center" wrapText="1"/>
    </xf>
    <xf numFmtId="0" fontId="74" fillId="5" borderId="25" xfId="0" applyFont="1" applyFill="1" applyBorder="1" applyAlignment="1">
      <alignment horizontal="justify" vertical="center" wrapText="1"/>
    </xf>
    <xf numFmtId="0" fontId="73" fillId="5" borderId="24" xfId="0" applyFont="1" applyFill="1" applyBorder="1" applyAlignment="1">
      <alignment horizontal="left" vertical="center" wrapText="1"/>
    </xf>
    <xf numFmtId="167" fontId="10" fillId="0" borderId="15" xfId="13" applyNumberFormat="1" applyFont="1" applyBorder="1" applyAlignment="1">
      <alignment horizontal="right" vertical="center" wrapText="1"/>
    </xf>
    <xf numFmtId="167" fontId="1" fillId="0" borderId="1" xfId="13" applyNumberFormat="1" applyFont="1" applyBorder="1" applyAlignment="1">
      <alignment horizontal="center" vertical="center" wrapText="1"/>
    </xf>
    <xf numFmtId="167" fontId="1" fillId="0" borderId="1" xfId="0" applyNumberFormat="1" applyFont="1" applyBorder="1" applyAlignment="1">
      <alignment horizontal="center" vertical="center" wrapText="1"/>
    </xf>
    <xf numFmtId="0" fontId="9" fillId="0" borderId="1" xfId="3" applyFont="1" applyBorder="1" applyAlignment="1">
      <alignment horizontal="left" vertical="center" wrapText="1"/>
    </xf>
    <xf numFmtId="0" fontId="0" fillId="0" borderId="0" xfId="0" applyAlignment="1">
      <alignment horizontal="center" vertical="center" wrapText="1"/>
    </xf>
    <xf numFmtId="0" fontId="0" fillId="0" borderId="0" xfId="0" applyAlignment="1">
      <alignment vertical="center"/>
    </xf>
    <xf numFmtId="0" fontId="0" fillId="0" borderId="11" xfId="0" applyBorder="1"/>
    <xf numFmtId="0" fontId="0" fillId="0" borderId="13" xfId="0" applyBorder="1"/>
    <xf numFmtId="3" fontId="2" fillId="0" borderId="8" xfId="0" applyNumberFormat="1" applyFont="1" applyBorder="1" applyAlignment="1">
      <alignment horizontal="center" vertical="center" wrapText="1"/>
    </xf>
    <xf numFmtId="0" fontId="0" fillId="0" borderId="7" xfId="0" applyBorder="1" applyAlignment="1">
      <alignment horizontal="left"/>
    </xf>
    <xf numFmtId="0" fontId="0" fillId="0" borderId="4" xfId="0" applyBorder="1" applyAlignment="1">
      <alignment horizontal="left"/>
    </xf>
    <xf numFmtId="3" fontId="10" fillId="0" borderId="1" xfId="0" applyNumberFormat="1" applyFont="1" applyBorder="1" applyAlignment="1">
      <alignment horizontal="center" vertical="center" wrapText="1"/>
    </xf>
    <xf numFmtId="0" fontId="0" fillId="0" borderId="1" xfId="0" applyBorder="1" applyAlignment="1">
      <alignment horizontal="left" vertical="center" wrapText="1"/>
    </xf>
    <xf numFmtId="3" fontId="9" fillId="7" borderId="1" xfId="7" applyFont="1" applyFill="1" applyAlignment="1">
      <alignment horizontal="center" vertical="center"/>
      <protection locked="0"/>
    </xf>
    <xf numFmtId="0" fontId="0" fillId="0" borderId="1" xfId="0" applyBorder="1" applyAlignment="1">
      <alignment horizontal="left" vertical="center" wrapText="1" indent="2"/>
    </xf>
    <xf numFmtId="168" fontId="0" fillId="0" borderId="1" xfId="14" applyNumberFormat="1" applyFont="1" applyBorder="1" applyAlignment="1">
      <alignment horizontal="center" vertical="center" wrapText="1"/>
    </xf>
    <xf numFmtId="0" fontId="0" fillId="7" borderId="1" xfId="0" applyFill="1" applyBorder="1" applyAlignment="1">
      <alignment horizontal="left" vertical="center" wrapText="1" indent="3"/>
    </xf>
    <xf numFmtId="14" fontId="10" fillId="0" borderId="1" xfId="5" applyNumberFormat="1" applyFont="1" applyFill="1" applyBorder="1" applyAlignment="1">
      <alignment horizontal="center" vertical="top" wrapText="1"/>
    </xf>
    <xf numFmtId="9" fontId="9" fillId="7" borderId="1" xfId="14" applyFont="1" applyFill="1" applyBorder="1" applyAlignment="1" applyProtection="1">
      <alignment horizontal="center" vertical="top"/>
      <protection locked="0"/>
    </xf>
    <xf numFmtId="3" fontId="9" fillId="10" borderId="1" xfId="7" applyFont="1" applyFill="1" applyAlignment="1">
      <alignment horizontal="center" vertical="top"/>
      <protection locked="0"/>
    </xf>
    <xf numFmtId="0" fontId="76" fillId="10" borderId="1" xfId="0" applyFont="1" applyFill="1" applyBorder="1" applyAlignment="1">
      <alignment horizontal="center" vertical="center"/>
    </xf>
    <xf numFmtId="0" fontId="76" fillId="10" borderId="1" xfId="0" applyFont="1" applyFill="1" applyBorder="1" applyAlignment="1">
      <alignment horizontal="left" vertical="center" wrapText="1"/>
    </xf>
    <xf numFmtId="3" fontId="0" fillId="10" borderId="1" xfId="13" applyNumberFormat="1" applyFont="1" applyFill="1" applyBorder="1" applyAlignment="1">
      <alignment horizontal="left" vertical="center" wrapText="1"/>
    </xf>
    <xf numFmtId="3" fontId="0" fillId="10" borderId="1" xfId="0" applyNumberFormat="1" applyFill="1" applyBorder="1" applyAlignment="1">
      <alignment horizontal="left" vertical="center" wrapText="1"/>
    </xf>
    <xf numFmtId="3" fontId="10" fillId="10" borderId="1" xfId="0" applyNumberFormat="1" applyFont="1" applyFill="1" applyBorder="1" applyAlignment="1">
      <alignment horizontal="left" vertical="center" wrapText="1"/>
    </xf>
    <xf numFmtId="0" fontId="17" fillId="10" borderId="1" xfId="3" quotePrefix="1" applyFont="1" applyFill="1" applyBorder="1" applyAlignment="1">
      <alignment horizontal="center" vertical="center"/>
    </xf>
    <xf numFmtId="0" fontId="17" fillId="10" borderId="1" xfId="3" applyFont="1" applyFill="1" applyBorder="1" applyAlignment="1">
      <alignment horizontal="left" vertical="center" wrapText="1" indent="1"/>
    </xf>
    <xf numFmtId="0" fontId="1" fillId="10" borderId="1" xfId="0" applyFont="1" applyFill="1" applyBorder="1" applyAlignment="1">
      <alignment horizontal="center" vertical="center" wrapText="1"/>
    </xf>
    <xf numFmtId="3" fontId="0" fillId="7" borderId="9" xfId="0" applyNumberFormat="1" applyFill="1" applyBorder="1" applyAlignment="1">
      <alignment horizontal="right" vertical="center" wrapText="1"/>
    </xf>
    <xf numFmtId="168" fontId="9" fillId="0" borderId="1" xfId="0" applyNumberFormat="1" applyFont="1" applyFill="1" applyBorder="1" applyAlignment="1">
      <alignment horizontal="right" vertical="center" wrapText="1"/>
    </xf>
    <xf numFmtId="168" fontId="9" fillId="7" borderId="1" xfId="0" applyNumberFormat="1" applyFont="1" applyFill="1" applyBorder="1" applyAlignment="1">
      <alignment horizontal="right" vertical="center" wrapText="1"/>
    </xf>
    <xf numFmtId="168" fontId="10" fillId="7" borderId="1" xfId="0" applyNumberFormat="1" applyFont="1" applyFill="1" applyBorder="1" applyAlignment="1">
      <alignment horizontal="right" vertical="center" wrapText="1"/>
    </xf>
    <xf numFmtId="0" fontId="53" fillId="13" borderId="3" xfId="0" applyFont="1" applyFill="1" applyBorder="1" applyAlignment="1">
      <alignment horizontal="center"/>
    </xf>
    <xf numFmtId="0" fontId="53" fillId="13" borderId="0" xfId="0" applyFont="1" applyFill="1" applyBorder="1" applyAlignment="1">
      <alignment horizontal="center"/>
    </xf>
    <xf numFmtId="0" fontId="53" fillId="13" borderId="7" xfId="0" applyFont="1" applyFill="1" applyBorder="1" applyAlignment="1">
      <alignment horizontal="center"/>
    </xf>
    <xf numFmtId="0" fontId="53" fillId="13" borderId="14" xfId="0" applyFont="1" applyFill="1" applyBorder="1" applyAlignment="1">
      <alignment horizontal="center"/>
    </xf>
    <xf numFmtId="0" fontId="25" fillId="13" borderId="5" xfId="0" applyFont="1" applyFill="1" applyBorder="1" applyAlignment="1">
      <alignment horizontal="left" vertical="center" wrapText="1"/>
    </xf>
    <xf numFmtId="0" fontId="25" fillId="13" borderId="4" xfId="0" applyFont="1" applyFill="1" applyBorder="1" applyAlignment="1">
      <alignment horizontal="left" vertical="center" wrapText="1"/>
    </xf>
    <xf numFmtId="0" fontId="37" fillId="7" borderId="0" xfId="0" applyFont="1" applyFill="1" applyBorder="1" applyAlignment="1">
      <alignment horizontal="center"/>
    </xf>
    <xf numFmtId="0" fontId="17" fillId="0" borderId="1"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21" fillId="10" borderId="2" xfId="0" applyFont="1" applyFill="1" applyBorder="1" applyAlignment="1">
      <alignment horizontal="center" vertical="center" wrapText="1"/>
    </xf>
    <xf numFmtId="0" fontId="21" fillId="10" borderId="10"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0" fillId="10" borderId="10"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justify" vertical="center" wrapText="1"/>
    </xf>
    <xf numFmtId="0" fontId="14" fillId="5" borderId="8" xfId="0" applyFont="1" applyFill="1" applyBorder="1" applyAlignment="1">
      <alignment horizontal="center" vertical="center" wrapText="1"/>
    </xf>
    <xf numFmtId="0" fontId="14" fillId="5" borderId="6" xfId="0" applyFont="1" applyFill="1" applyBorder="1" applyAlignment="1">
      <alignment horizontal="center" vertical="center" wrapText="1"/>
    </xf>
    <xf numFmtId="4" fontId="10" fillId="0" borderId="8" xfId="0" applyNumberFormat="1" applyFont="1" applyFill="1" applyBorder="1" applyAlignment="1">
      <alignment horizontal="center" vertical="center" wrapText="1"/>
    </xf>
    <xf numFmtId="4" fontId="10" fillId="0" borderId="6" xfId="0" applyNumberFormat="1" applyFont="1" applyFill="1" applyBorder="1" applyAlignment="1">
      <alignment horizontal="center" vertical="center" wrapText="1"/>
    </xf>
    <xf numFmtId="0" fontId="10" fillId="10" borderId="1" xfId="0" applyFont="1" applyFill="1" applyBorder="1" applyAlignment="1">
      <alignment horizontal="left" vertical="center" wrapText="1"/>
    </xf>
    <xf numFmtId="0" fontId="73" fillId="5" borderId="1" xfId="0" applyFont="1" applyFill="1" applyBorder="1" applyAlignment="1">
      <alignment vertical="center" wrapText="1"/>
    </xf>
    <xf numFmtId="0" fontId="73" fillId="5" borderId="8" xfId="0" applyFont="1" applyFill="1" applyBorder="1" applyAlignment="1">
      <alignment vertical="center" wrapText="1"/>
    </xf>
    <xf numFmtId="0" fontId="74" fillId="5" borderId="21" xfId="0" applyFont="1" applyFill="1" applyBorder="1" applyAlignment="1">
      <alignment horizontal="center" vertical="center" wrapText="1"/>
    </xf>
    <xf numFmtId="0" fontId="74" fillId="5" borderId="0"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11" xfId="0" applyFont="1" applyFill="1" applyBorder="1" applyAlignment="1">
      <alignment horizontal="center" vertical="center" wrapText="1"/>
    </xf>
    <xf numFmtId="0" fontId="0" fillId="5" borderId="13" xfId="0" applyFont="1" applyFill="1" applyBorder="1" applyAlignment="1">
      <alignment horizontal="center" vertical="center" wrapText="1"/>
    </xf>
    <xf numFmtId="0" fontId="0" fillId="5" borderId="7" xfId="0" applyFont="1" applyFill="1" applyBorder="1" applyAlignment="1">
      <alignment horizontal="center" vertical="center" wrapText="1"/>
    </xf>
    <xf numFmtId="0" fontId="0" fillId="5" borderId="4" xfId="0" applyFont="1" applyFill="1" applyBorder="1" applyAlignment="1">
      <alignment horizontal="center" vertical="center" wrapText="1"/>
    </xf>
    <xf numFmtId="0" fontId="0" fillId="5" borderId="12" xfId="0" applyFont="1" applyFill="1" applyBorder="1" applyAlignment="1">
      <alignment horizontal="center" vertical="center" wrapText="1"/>
    </xf>
    <xf numFmtId="0" fontId="0" fillId="5" borderId="14"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42" fillId="0" borderId="8" xfId="0" applyFont="1" applyBorder="1" applyAlignment="1">
      <alignment horizontal="center"/>
    </xf>
    <xf numFmtId="0" fontId="42" fillId="0" borderId="6" xfId="0" applyFont="1" applyBorder="1" applyAlignment="1">
      <alignment horizontal="center"/>
    </xf>
    <xf numFmtId="0" fontId="10" fillId="12" borderId="2" xfId="9" applyFont="1" applyFill="1" applyBorder="1" applyAlignment="1">
      <alignment horizontal="center"/>
    </xf>
    <xf numFmtId="0" fontId="10" fillId="12" borderId="10" xfId="9" applyFont="1" applyFill="1" applyBorder="1" applyAlignment="1">
      <alignment horizontal="center"/>
    </xf>
    <xf numFmtId="0" fontId="10" fillId="12" borderId="9" xfId="9" applyFont="1" applyFill="1" applyBorder="1" applyAlignment="1">
      <alignment horizontal="center"/>
    </xf>
    <xf numFmtId="0" fontId="10" fillId="0" borderId="1" xfId="0" applyFont="1" applyBorder="1" applyAlignment="1">
      <alignment horizontal="center"/>
    </xf>
    <xf numFmtId="0" fontId="9" fillId="0" borderId="3" xfId="0" applyFont="1" applyBorder="1" applyAlignment="1">
      <alignment horizontal="center"/>
    </xf>
    <xf numFmtId="0" fontId="10" fillId="12" borderId="2" xfId="0" applyFont="1" applyFill="1" applyBorder="1" applyAlignment="1">
      <alignment horizontal="center" vertical="center" wrapText="1"/>
    </xf>
    <xf numFmtId="0" fontId="10" fillId="12" borderId="10" xfId="0" applyFont="1" applyFill="1" applyBorder="1" applyAlignment="1">
      <alignment horizontal="center" vertical="center" wrapText="1"/>
    </xf>
    <xf numFmtId="0" fontId="10" fillId="12" borderId="9" xfId="0" applyFont="1" applyFill="1" applyBorder="1" applyAlignment="1">
      <alignment horizontal="center" vertical="center" wrapText="1"/>
    </xf>
    <xf numFmtId="0" fontId="10" fillId="12" borderId="2" xfId="9" applyFont="1" applyFill="1" applyBorder="1" applyAlignment="1">
      <alignment horizontal="center" wrapText="1"/>
    </xf>
    <xf numFmtId="0" fontId="10" fillId="12" borderId="10" xfId="9" applyFont="1" applyFill="1" applyBorder="1" applyAlignment="1">
      <alignment horizontal="center" wrapText="1"/>
    </xf>
    <xf numFmtId="0" fontId="10" fillId="12" borderId="9" xfId="9" applyFont="1" applyFill="1" applyBorder="1" applyAlignment="1">
      <alignment horizontal="center" wrapText="1"/>
    </xf>
    <xf numFmtId="0" fontId="10" fillId="12" borderId="2" xfId="9" applyFont="1" applyFill="1" applyBorder="1" applyAlignment="1">
      <alignment horizontal="center" vertical="center"/>
    </xf>
    <xf numFmtId="0" fontId="10" fillId="12" borderId="10" xfId="9" applyFont="1" applyFill="1" applyBorder="1" applyAlignment="1">
      <alignment horizontal="center" vertical="center"/>
    </xf>
    <xf numFmtId="0" fontId="10" fillId="12" borderId="9" xfId="9" applyFont="1" applyFill="1" applyBorder="1" applyAlignment="1">
      <alignment horizontal="center" vertical="center"/>
    </xf>
    <xf numFmtId="167" fontId="9" fillId="5" borderId="1" xfId="13" quotePrefix="1" applyNumberFormat="1" applyFont="1" applyFill="1" applyBorder="1" applyAlignment="1">
      <alignment vertical="center" wrapText="1"/>
    </xf>
    <xf numFmtId="167" fontId="9" fillId="5" borderId="1" xfId="13" applyNumberFormat="1" applyFont="1" applyFill="1" applyBorder="1" applyAlignment="1">
      <alignment vertical="center" wrapText="1"/>
    </xf>
    <xf numFmtId="167" fontId="9" fillId="10" borderId="1" xfId="13" applyNumberFormat="1" applyFont="1" applyFill="1" applyBorder="1" applyAlignment="1">
      <alignment vertical="center" wrapText="1"/>
    </xf>
    <xf numFmtId="167" fontId="9" fillId="5" borderId="1" xfId="13" quotePrefix="1" applyNumberFormat="1" applyFont="1" applyFill="1" applyBorder="1" applyAlignment="1">
      <alignment horizontal="center" vertical="center" wrapText="1"/>
    </xf>
    <xf numFmtId="167" fontId="9" fillId="5" borderId="1" xfId="13" applyNumberFormat="1" applyFont="1" applyFill="1" applyBorder="1" applyAlignment="1">
      <alignment horizontal="center" vertical="center" wrapText="1"/>
    </xf>
    <xf numFmtId="167" fontId="17" fillId="5" borderId="1" xfId="13" applyNumberFormat="1" applyFont="1" applyFill="1" applyBorder="1" applyAlignment="1">
      <alignment vertical="center" wrapText="1"/>
    </xf>
    <xf numFmtId="0" fontId="0" fillId="10" borderId="0" xfId="0" applyFill="1" applyAlignment="1">
      <alignment horizontal="center"/>
    </xf>
    <xf numFmtId="0" fontId="14" fillId="5" borderId="1"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9" fillId="10" borderId="1" xfId="0" applyFont="1" applyFill="1" applyBorder="1" applyAlignment="1">
      <alignment vertical="center" wrapText="1"/>
    </xf>
    <xf numFmtId="0" fontId="0" fillId="10" borderId="2" xfId="0" applyFill="1" applyBorder="1" applyAlignment="1">
      <alignment horizontal="center"/>
    </xf>
    <xf numFmtId="0" fontId="0" fillId="10" borderId="10" xfId="0" applyFill="1" applyBorder="1" applyAlignment="1">
      <alignment horizontal="center"/>
    </xf>
    <xf numFmtId="0" fontId="0" fillId="10" borderId="9" xfId="0" applyFill="1" applyBorder="1" applyAlignment="1">
      <alignment horizont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10" borderId="0" xfId="0" applyFont="1" applyFill="1" applyAlignment="1">
      <alignment horizontal="center"/>
    </xf>
    <xf numFmtId="167" fontId="10" fillId="10" borderId="1" xfId="13" applyNumberFormat="1" applyFont="1" applyFill="1" applyBorder="1" applyAlignment="1">
      <alignment horizontal="left"/>
    </xf>
    <xf numFmtId="0" fontId="9" fillId="0" borderId="8" xfId="0" applyFont="1" applyBorder="1" applyAlignment="1">
      <alignment horizontal="center"/>
    </xf>
    <xf numFmtId="0" fontId="9" fillId="0" borderId="15" xfId="0" applyFont="1" applyBorder="1" applyAlignment="1">
      <alignment horizontal="center"/>
    </xf>
    <xf numFmtId="0" fontId="9" fillId="0" borderId="6" xfId="0" applyFont="1" applyBorder="1" applyAlignment="1">
      <alignment horizontal="center"/>
    </xf>
    <xf numFmtId="167" fontId="9" fillId="7" borderId="2" xfId="13" applyNumberFormat="1" applyFont="1" applyFill="1" applyBorder="1" applyAlignment="1">
      <alignment horizontal="center" vertical="center" wrapText="1"/>
    </xf>
    <xf numFmtId="167" fontId="9" fillId="7" borderId="9" xfId="13" applyNumberFormat="1" applyFont="1" applyFill="1" applyBorder="1" applyAlignment="1">
      <alignment horizontal="center" vertical="center" wrapText="1"/>
    </xf>
    <xf numFmtId="167" fontId="17" fillId="10" borderId="2" xfId="13" applyNumberFormat="1" applyFont="1" applyFill="1" applyBorder="1" applyAlignment="1">
      <alignment vertical="center" wrapText="1"/>
    </xf>
    <xf numFmtId="167" fontId="17" fillId="10" borderId="9" xfId="13" applyNumberFormat="1" applyFont="1" applyFill="1" applyBorder="1" applyAlignment="1">
      <alignment vertical="center" wrapText="1"/>
    </xf>
    <xf numFmtId="0" fontId="10" fillId="10" borderId="31" xfId="0" applyFont="1" applyFill="1" applyBorder="1" applyAlignment="1">
      <alignment vertical="center"/>
    </xf>
    <xf numFmtId="0" fontId="10" fillId="10" borderId="32" xfId="0" applyFont="1" applyFill="1" applyBorder="1" applyAlignment="1">
      <alignment vertical="center"/>
    </xf>
    <xf numFmtId="0" fontId="10" fillId="10" borderId="33" xfId="0" applyFont="1" applyFill="1" applyBorder="1" applyAlignment="1">
      <alignment vertical="center"/>
    </xf>
    <xf numFmtId="0" fontId="9" fillId="0" borderId="2" xfId="0" applyFont="1" applyBorder="1" applyAlignment="1">
      <alignment horizontal="center" vertical="center" wrapText="1"/>
    </xf>
    <xf numFmtId="0" fontId="9" fillId="0" borderId="9"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lignment horizontal="center" vertical="top" wrapText="1"/>
    </xf>
    <xf numFmtId="0" fontId="10" fillId="0" borderId="15" xfId="0" applyFont="1" applyBorder="1" applyAlignment="1">
      <alignment horizontal="center" vertical="top" wrapText="1"/>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5" xfId="0" applyFont="1" applyBorder="1" applyAlignment="1">
      <alignment horizontal="center" vertical="center" wrapText="1"/>
    </xf>
    <xf numFmtId="167" fontId="9" fillId="0" borderId="2" xfId="13" applyNumberFormat="1" applyFont="1" applyBorder="1" applyAlignment="1">
      <alignment horizontal="center" vertical="center" wrapText="1"/>
    </xf>
    <xf numFmtId="167" fontId="9" fillId="0" borderId="9" xfId="13" applyNumberFormat="1" applyFont="1" applyBorder="1" applyAlignment="1">
      <alignment horizontal="center" vertical="center" wrapText="1"/>
    </xf>
    <xf numFmtId="167" fontId="9" fillId="10" borderId="2" xfId="13" applyNumberFormat="1" applyFont="1" applyFill="1" applyBorder="1" applyAlignment="1">
      <alignment vertical="center"/>
    </xf>
    <xf numFmtId="167" fontId="9" fillId="10" borderId="9" xfId="13" applyNumberFormat="1" applyFont="1" applyFill="1" applyBorder="1" applyAlignment="1">
      <alignment vertical="center"/>
    </xf>
    <xf numFmtId="0" fontId="9" fillId="10" borderId="36" xfId="0" applyFont="1" applyFill="1" applyBorder="1" applyAlignment="1">
      <alignment vertical="center"/>
    </xf>
    <xf numFmtId="0" fontId="9" fillId="10" borderId="37" xfId="0" applyFont="1" applyFill="1" applyBorder="1" applyAlignment="1">
      <alignment vertical="center"/>
    </xf>
    <xf numFmtId="167" fontId="9" fillId="10" borderId="2" xfId="13" applyNumberFormat="1" applyFont="1" applyFill="1" applyBorder="1" applyAlignment="1">
      <alignment horizontal="center" vertical="center"/>
    </xf>
    <xf numFmtId="167" fontId="9" fillId="10" borderId="9" xfId="13" applyNumberFormat="1" applyFont="1" applyFill="1" applyBorder="1" applyAlignment="1">
      <alignment horizontal="center" vertical="center"/>
    </xf>
    <xf numFmtId="167" fontId="1" fillId="0" borderId="2" xfId="13" applyNumberFormat="1" applyFont="1" applyBorder="1" applyAlignment="1">
      <alignment horizontal="center" vertical="center" wrapText="1"/>
    </xf>
    <xf numFmtId="167" fontId="1" fillId="0" borderId="9" xfId="13" applyNumberFormat="1" applyFont="1" applyBorder="1" applyAlignment="1">
      <alignment horizontal="center" vertical="center" wrapText="1"/>
    </xf>
    <xf numFmtId="167" fontId="1" fillId="10" borderId="2" xfId="13" applyNumberFormat="1" applyFont="1" applyFill="1" applyBorder="1" applyAlignment="1">
      <alignment horizontal="center" vertical="center"/>
    </xf>
    <xf numFmtId="167" fontId="1" fillId="10" borderId="9" xfId="13" applyNumberFormat="1" applyFont="1" applyFill="1" applyBorder="1" applyAlignment="1">
      <alignment horizontal="center" vertical="center"/>
    </xf>
    <xf numFmtId="167" fontId="1" fillId="7" borderId="2" xfId="13" quotePrefix="1" applyNumberFormat="1" applyFont="1" applyFill="1" applyBorder="1" applyAlignment="1">
      <alignment horizontal="center" vertical="center" wrapText="1"/>
    </xf>
    <xf numFmtId="167" fontId="1" fillId="7" borderId="9" xfId="13" quotePrefix="1" applyNumberFormat="1" applyFont="1" applyFill="1" applyBorder="1" applyAlignment="1">
      <alignment horizontal="center" vertical="center" wrapText="1"/>
    </xf>
    <xf numFmtId="167" fontId="1" fillId="7" borderId="2" xfId="13" applyNumberFormat="1" applyFont="1" applyFill="1" applyBorder="1" applyAlignment="1">
      <alignment horizontal="center" vertical="center" wrapText="1"/>
    </xf>
    <xf numFmtId="167" fontId="1" fillId="7" borderId="9" xfId="13" applyNumberFormat="1" applyFont="1" applyFill="1" applyBorder="1" applyAlignment="1">
      <alignment horizontal="center" vertical="center" wrapText="1"/>
    </xf>
    <xf numFmtId="0" fontId="9" fillId="10" borderId="2" xfId="0" applyFont="1" applyFill="1" applyBorder="1" applyAlignment="1">
      <alignment horizontal="center" vertical="center" wrapText="1"/>
    </xf>
    <xf numFmtId="0" fontId="9" fillId="10" borderId="9" xfId="0" applyFont="1" applyFill="1" applyBorder="1" applyAlignment="1">
      <alignment horizontal="center" vertical="center" wrapText="1"/>
    </xf>
    <xf numFmtId="0" fontId="9" fillId="10" borderId="2" xfId="0" applyFont="1" applyFill="1" applyBorder="1" applyAlignment="1">
      <alignment horizontal="center" vertical="center"/>
    </xf>
    <xf numFmtId="0" fontId="9" fillId="10" borderId="9" xfId="0" applyFont="1" applyFill="1" applyBorder="1" applyAlignment="1">
      <alignment horizontal="center" vertical="center"/>
    </xf>
    <xf numFmtId="0" fontId="72" fillId="0" borderId="2" xfId="0" applyFont="1" applyBorder="1" applyAlignment="1">
      <alignment horizontal="center" vertical="center" wrapText="1"/>
    </xf>
    <xf numFmtId="0" fontId="72" fillId="0" borderId="9" xfId="0" applyFont="1" applyBorder="1" applyAlignment="1">
      <alignment horizontal="center" vertical="center" wrapText="1"/>
    </xf>
    <xf numFmtId="167" fontId="9" fillId="10" borderId="2" xfId="13" applyNumberFormat="1" applyFont="1" applyFill="1" applyBorder="1" applyAlignment="1">
      <alignment horizontal="center" vertical="center" wrapText="1"/>
    </xf>
    <xf numFmtId="167" fontId="9" fillId="10" borderId="9" xfId="13" applyNumberFormat="1" applyFont="1" applyFill="1" applyBorder="1" applyAlignment="1">
      <alignment horizontal="center" vertical="center" wrapText="1"/>
    </xf>
    <xf numFmtId="49" fontId="54" fillId="7" borderId="1" xfId="0" applyNumberFormat="1" applyFont="1" applyFill="1" applyBorder="1" applyAlignment="1">
      <alignment horizontal="center" vertical="center" wrapText="1"/>
    </xf>
    <xf numFmtId="49" fontId="54" fillId="7" borderId="8" xfId="0" applyNumberFormat="1" applyFont="1" applyFill="1" applyBorder="1" applyAlignment="1">
      <alignment horizontal="center" vertical="center" wrapText="1"/>
    </xf>
    <xf numFmtId="49" fontId="29" fillId="0" borderId="11" xfId="0" applyNumberFormat="1" applyFont="1" applyBorder="1" applyAlignment="1">
      <alignment horizontal="center" vertical="center" wrapText="1"/>
    </xf>
    <xf numFmtId="49" fontId="29" fillId="0" borderId="13" xfId="0" applyNumberFormat="1" applyFont="1" applyBorder="1" applyAlignment="1">
      <alignment horizontal="center" vertical="center" wrapText="1"/>
    </xf>
    <xf numFmtId="49" fontId="29" fillId="0" borderId="3" xfId="0" applyNumberFormat="1" applyFont="1" applyBorder="1" applyAlignment="1">
      <alignment horizontal="center" vertical="center" wrapText="1"/>
    </xf>
    <xf numFmtId="49" fontId="29" fillId="0" borderId="5" xfId="0" applyNumberFormat="1" applyFont="1" applyBorder="1" applyAlignment="1">
      <alignment horizontal="center" vertical="center" wrapText="1"/>
    </xf>
    <xf numFmtId="49" fontId="29" fillId="0" borderId="7" xfId="0" applyNumberFormat="1" applyFont="1" applyBorder="1" applyAlignment="1">
      <alignment horizontal="center" vertical="center" wrapText="1"/>
    </xf>
    <xf numFmtId="49" fontId="29" fillId="0" borderId="14" xfId="0" applyNumberFormat="1" applyFont="1" applyBorder="1" applyAlignment="1">
      <alignment horizontal="center" vertical="center" wrapText="1"/>
    </xf>
    <xf numFmtId="49" fontId="54" fillId="7" borderId="2" xfId="0" applyNumberFormat="1" applyFont="1" applyFill="1" applyBorder="1" applyAlignment="1">
      <alignment horizontal="center" vertical="center" wrapText="1"/>
    </xf>
    <xf numFmtId="49" fontId="54" fillId="7" borderId="11" xfId="0" applyNumberFormat="1" applyFont="1" applyFill="1" applyBorder="1" applyAlignment="1">
      <alignment horizontal="center" vertical="center" wrapText="1"/>
    </xf>
    <xf numFmtId="49" fontId="54" fillId="7" borderId="10" xfId="0" applyNumberFormat="1" applyFont="1" applyFill="1" applyBorder="1" applyAlignment="1">
      <alignment horizontal="center" vertical="center" wrapText="1"/>
    </xf>
    <xf numFmtId="49" fontId="54" fillId="7" borderId="9" xfId="0" applyNumberFormat="1" applyFont="1" applyFill="1" applyBorder="1" applyAlignment="1">
      <alignment horizontal="center" vertical="center" wrapText="1"/>
    </xf>
    <xf numFmtId="49" fontId="54" fillId="7" borderId="12" xfId="0" applyNumberFormat="1" applyFont="1" applyFill="1" applyBorder="1" applyAlignment="1">
      <alignment horizontal="center" vertical="center" wrapText="1"/>
    </xf>
    <xf numFmtId="49" fontId="54" fillId="7" borderId="13" xfId="0" applyNumberFormat="1" applyFont="1" applyFill="1" applyBorder="1" applyAlignment="1">
      <alignment horizontal="center" vertical="center" wrapText="1"/>
    </xf>
    <xf numFmtId="49" fontId="54" fillId="7" borderId="0" xfId="0" applyNumberFormat="1" applyFont="1" applyFill="1" applyBorder="1" applyAlignment="1">
      <alignment horizontal="center" vertical="center" wrapText="1"/>
    </xf>
    <xf numFmtId="0" fontId="57" fillId="0" borderId="0" xfId="0" applyFont="1"/>
    <xf numFmtId="0" fontId="56" fillId="0" borderId="1" xfId="0" applyFont="1" applyBorder="1" applyAlignment="1">
      <alignment horizontal="center" vertical="center"/>
    </xf>
    <xf numFmtId="0" fontId="71" fillId="0" borderId="11" xfId="0" applyFont="1" applyBorder="1" applyAlignment="1">
      <alignment horizontal="center"/>
    </xf>
    <xf numFmtId="0" fontId="71" fillId="0" borderId="12" xfId="0" applyFont="1" applyBorder="1" applyAlignment="1">
      <alignment horizontal="center"/>
    </xf>
    <xf numFmtId="0" fontId="71" fillId="0" borderId="13" xfId="0" applyFont="1" applyBorder="1" applyAlignment="1">
      <alignment horizontal="center"/>
    </xf>
    <xf numFmtId="0" fontId="71" fillId="0" borderId="3" xfId="0" applyFont="1" applyBorder="1" applyAlignment="1">
      <alignment horizontal="center"/>
    </xf>
    <xf numFmtId="0" fontId="71" fillId="0" borderId="0" xfId="0" applyFont="1" applyBorder="1" applyAlignment="1">
      <alignment horizontal="center"/>
    </xf>
    <xf numFmtId="0" fontId="71" fillId="0" borderId="5" xfId="0" applyFont="1" applyBorder="1" applyAlignment="1">
      <alignment horizontal="center"/>
    </xf>
    <xf numFmtId="0" fontId="54" fillId="7" borderId="0" xfId="0" applyFont="1" applyFill="1" applyBorder="1" applyAlignment="1">
      <alignment horizontal="center" vertical="center" wrapText="1"/>
    </xf>
    <xf numFmtId="0" fontId="54" fillId="7" borderId="1" xfId="0" applyFont="1" applyFill="1" applyBorder="1" applyAlignment="1">
      <alignment horizontal="center" vertical="center" wrapText="1"/>
    </xf>
    <xf numFmtId="0" fontId="54" fillId="7" borderId="11" xfId="0" applyFont="1" applyFill="1" applyBorder="1" applyAlignment="1">
      <alignment horizontal="center" vertical="center" wrapText="1"/>
    </xf>
    <xf numFmtId="0" fontId="54" fillId="7" borderId="12" xfId="0" applyFont="1" applyFill="1" applyBorder="1" applyAlignment="1">
      <alignment horizontal="center" vertical="center" wrapText="1"/>
    </xf>
    <xf numFmtId="0" fontId="54" fillId="7" borderId="13" xfId="0" applyFont="1" applyFill="1" applyBorder="1" applyAlignment="1">
      <alignment horizontal="center" vertical="center" wrapText="1"/>
    </xf>
    <xf numFmtId="0" fontId="54" fillId="7" borderId="8" xfId="0" applyFont="1" applyFill="1" applyBorder="1" applyAlignment="1">
      <alignment horizontal="center" vertical="center" wrapText="1"/>
    </xf>
    <xf numFmtId="0" fontId="54" fillId="7" borderId="11" xfId="0" applyFont="1" applyFill="1" applyBorder="1" applyAlignment="1">
      <alignment horizontal="center" vertical="center"/>
    </xf>
    <xf numFmtId="0" fontId="54" fillId="7" borderId="12" xfId="0" applyFont="1" applyFill="1" applyBorder="1" applyAlignment="1">
      <alignment horizontal="center" vertical="center"/>
    </xf>
    <xf numFmtId="0" fontId="54" fillId="7" borderId="0" xfId="0" applyFont="1" applyFill="1" applyBorder="1" applyAlignment="1">
      <alignment vertical="center"/>
    </xf>
    <xf numFmtId="0" fontId="54" fillId="7" borderId="0" xfId="0" applyFont="1" applyFill="1" applyAlignment="1">
      <alignment vertical="center"/>
    </xf>
    <xf numFmtId="0" fontId="54" fillId="7" borderId="1" xfId="0" applyFont="1" applyFill="1" applyBorder="1" applyAlignment="1">
      <alignment vertical="center" wrapText="1"/>
    </xf>
    <xf numFmtId="43" fontId="0" fillId="7" borderId="2" xfId="13" applyFont="1" applyFill="1" applyBorder="1" applyAlignment="1">
      <alignment horizontal="center" vertical="center" wrapText="1"/>
    </xf>
    <xf numFmtId="43" fontId="0" fillId="7" borderId="9" xfId="13" applyFont="1" applyFill="1" applyBorder="1" applyAlignment="1">
      <alignment horizontal="center" vertical="center" wrapText="1"/>
    </xf>
    <xf numFmtId="43" fontId="0" fillId="7" borderId="10" xfId="13" applyFont="1" applyFill="1" applyBorder="1" applyAlignment="1">
      <alignment horizontal="center" vertical="center" wrapText="1"/>
    </xf>
    <xf numFmtId="3" fontId="0" fillId="7" borderId="2" xfId="0" applyNumberFormat="1" applyFill="1" applyBorder="1" applyAlignment="1">
      <alignment horizontal="right" vertical="center" wrapText="1"/>
    </xf>
    <xf numFmtId="3" fontId="0" fillId="7" borderId="9" xfId="0" applyNumberFormat="1" applyFill="1" applyBorder="1" applyAlignment="1">
      <alignment horizontal="right" vertical="center" wrapText="1"/>
    </xf>
    <xf numFmtId="3" fontId="0" fillId="7" borderId="10" xfId="0" applyNumberFormat="1" applyFill="1" applyBorder="1" applyAlignment="1">
      <alignment horizontal="right" vertical="center" wrapText="1"/>
    </xf>
    <xf numFmtId="43" fontId="16" fillId="7" borderId="1" xfId="0" applyNumberFormat="1" applyFont="1" applyFill="1" applyBorder="1" applyAlignment="1">
      <alignment vertical="center" wrapText="1"/>
    </xf>
    <xf numFmtId="0" fontId="16" fillId="7" borderId="1" xfId="0" applyFont="1" applyFill="1" applyBorder="1" applyAlignment="1">
      <alignment vertical="center" wrapText="1"/>
    </xf>
    <xf numFmtId="3" fontId="2" fillId="7" borderId="2" xfId="0" applyNumberFormat="1" applyFont="1" applyFill="1" applyBorder="1" applyAlignment="1">
      <alignment horizontal="right" vertical="center" wrapText="1"/>
    </xf>
    <xf numFmtId="3" fontId="2" fillId="7" borderId="9" xfId="0" applyNumberFormat="1" applyFont="1" applyFill="1" applyBorder="1" applyAlignment="1">
      <alignment horizontal="right" vertical="center" wrapText="1"/>
    </xf>
    <xf numFmtId="0" fontId="52" fillId="7" borderId="1" xfId="0" applyFont="1" applyFill="1" applyBorder="1" applyAlignment="1">
      <alignment vertical="center" wrapText="1"/>
    </xf>
    <xf numFmtId="3" fontId="2" fillId="7" borderId="10" xfId="0" applyNumberFormat="1" applyFont="1" applyFill="1" applyBorder="1" applyAlignment="1">
      <alignment horizontal="right" vertical="center" wrapText="1"/>
    </xf>
    <xf numFmtId="49" fontId="9" fillId="7" borderId="1" xfId="0" applyNumberFormat="1" applyFont="1" applyFill="1" applyBorder="1" applyAlignment="1">
      <alignment vertical="center" wrapText="1"/>
    </xf>
    <xf numFmtId="49" fontId="9" fillId="7" borderId="1" xfId="0" applyNumberFormat="1" applyFont="1" applyFill="1" applyBorder="1" applyAlignment="1">
      <alignment horizontal="center" vertical="center"/>
    </xf>
    <xf numFmtId="49" fontId="9" fillId="7" borderId="1" xfId="0" applyNumberFormat="1" applyFont="1" applyFill="1" applyBorder="1" applyAlignment="1">
      <alignment horizontal="center" vertical="center" wrapText="1"/>
    </xf>
    <xf numFmtId="49" fontId="9" fillId="0" borderId="1" xfId="0" applyNumberFormat="1" applyFont="1" applyBorder="1" applyAlignment="1">
      <alignment horizontal="center"/>
    </xf>
    <xf numFmtId="49" fontId="17" fillId="7" borderId="1" xfId="0" applyNumberFormat="1" applyFont="1" applyFill="1" applyBorder="1" applyAlignment="1">
      <alignment horizontal="left" vertical="center" wrapText="1"/>
    </xf>
    <xf numFmtId="49" fontId="17" fillId="7" borderId="1" xfId="0" applyNumberFormat="1" applyFont="1" applyFill="1" applyBorder="1" applyAlignment="1">
      <alignment vertical="center" wrapText="1"/>
    </xf>
    <xf numFmtId="49" fontId="21" fillId="7" borderId="1" xfId="0" applyNumberFormat="1" applyFont="1" applyFill="1" applyBorder="1" applyAlignment="1">
      <alignment vertical="center" wrapText="1"/>
    </xf>
    <xf numFmtId="49" fontId="9"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xf>
    <xf numFmtId="49" fontId="9" fillId="0" borderId="11" xfId="0" applyNumberFormat="1" applyFont="1" applyBorder="1" applyAlignment="1">
      <alignment horizontal="center"/>
    </xf>
    <xf numFmtId="49" fontId="9" fillId="0" borderId="13" xfId="0" applyNumberFormat="1" applyFont="1" applyBorder="1" applyAlignment="1">
      <alignment horizontal="center"/>
    </xf>
    <xf numFmtId="49" fontId="9" fillId="0" borderId="3" xfId="0" applyNumberFormat="1" applyFont="1" applyBorder="1" applyAlignment="1">
      <alignment horizontal="center"/>
    </xf>
    <xf numFmtId="49" fontId="9" fillId="0" borderId="5" xfId="0" applyNumberFormat="1" applyFont="1" applyBorder="1" applyAlignment="1">
      <alignment horizontal="center"/>
    </xf>
    <xf numFmtId="49" fontId="9" fillId="0" borderId="7" xfId="0" applyNumberFormat="1" applyFont="1" applyBorder="1" applyAlignment="1">
      <alignment horizontal="center"/>
    </xf>
    <xf numFmtId="49" fontId="9" fillId="0" borderId="4" xfId="0" applyNumberFormat="1" applyFont="1" applyBorder="1" applyAlignment="1">
      <alignment horizontal="center"/>
    </xf>
    <xf numFmtId="4" fontId="2" fillId="10" borderId="9" xfId="0" applyNumberFormat="1" applyFont="1" applyFill="1" applyBorder="1" applyAlignment="1">
      <alignment horizontal="center" vertical="center" wrapText="1"/>
    </xf>
    <xf numFmtId="4" fontId="2" fillId="10" borderId="1" xfId="0" applyNumberFormat="1" applyFont="1" applyFill="1" applyBorder="1" applyAlignment="1">
      <alignment horizontal="center" vertical="center" wrapText="1"/>
    </xf>
    <xf numFmtId="4" fontId="2" fillId="10" borderId="2" xfId="0" applyNumberFormat="1" applyFont="1" applyFill="1" applyBorder="1" applyAlignment="1">
      <alignment horizontal="center" vertical="center" wrapText="1"/>
    </xf>
    <xf numFmtId="4" fontId="10" fillId="10" borderId="2" xfId="0" applyNumberFormat="1" applyFont="1" applyFill="1" applyBorder="1" applyAlignment="1">
      <alignment horizontal="center" vertical="center" wrapText="1"/>
    </xf>
    <xf numFmtId="4" fontId="10" fillId="10" borderId="10" xfId="0" applyNumberFormat="1" applyFont="1" applyFill="1" applyBorder="1" applyAlignment="1">
      <alignment horizontal="center" vertical="center" wrapText="1"/>
    </xf>
    <xf numFmtId="4" fontId="2" fillId="7" borderId="8" xfId="0" applyNumberFormat="1" applyFont="1" applyFill="1" applyBorder="1" applyAlignment="1">
      <alignment horizontal="center" vertical="center" wrapText="1"/>
    </xf>
    <xf numFmtId="4" fontId="2" fillId="7" borderId="6" xfId="0" applyNumberFormat="1"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0" fillId="7" borderId="8" xfId="0" applyFill="1" applyBorder="1" applyAlignment="1">
      <alignment horizontal="center" vertical="center" wrapText="1"/>
    </xf>
    <xf numFmtId="0" fontId="0" fillId="7" borderId="15" xfId="0" applyFill="1" applyBorder="1" applyAlignment="1">
      <alignment horizontal="center" vertical="center" wrapText="1"/>
    </xf>
    <xf numFmtId="0" fontId="0" fillId="7" borderId="6" xfId="0" applyFill="1" applyBorder="1" applyAlignment="1">
      <alignment horizontal="center" vertical="center" wrapText="1"/>
    </xf>
    <xf numFmtId="0" fontId="2" fillId="10" borderId="1" xfId="0" applyFont="1" applyFill="1" applyBorder="1" applyAlignment="1">
      <alignment horizontal="center" vertical="center" wrapText="1"/>
    </xf>
    <xf numFmtId="4" fontId="10" fillId="10" borderId="1" xfId="0" applyNumberFormat="1" applyFont="1" applyFill="1" applyBorder="1" applyAlignment="1">
      <alignment horizontal="center" vertical="center" wrapText="1"/>
    </xf>
    <xf numFmtId="9" fontId="10" fillId="10" borderId="1" xfId="0" applyNumberFormat="1"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4" xfId="0" applyFont="1" applyBorder="1" applyAlignment="1">
      <alignment horizontal="center" vertical="center" wrapText="1"/>
    </xf>
    <xf numFmtId="9" fontId="2" fillId="10" borderId="8" xfId="0" applyNumberFormat="1" applyFont="1" applyFill="1" applyBorder="1" applyAlignment="1">
      <alignment horizontal="center" vertical="center" wrapText="1"/>
    </xf>
    <xf numFmtId="9" fontId="2" fillId="10" borderId="6" xfId="0" applyNumberFormat="1" applyFont="1" applyFill="1" applyBorder="1" applyAlignment="1">
      <alignment horizontal="center" vertical="center" wrapText="1"/>
    </xf>
    <xf numFmtId="0" fontId="58" fillId="0" borderId="8"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6" xfId="0" applyFont="1" applyBorder="1" applyAlignment="1">
      <alignment horizontal="center" vertical="center" wrapText="1"/>
    </xf>
    <xf numFmtId="9" fontId="2" fillId="10" borderId="11" xfId="0" applyNumberFormat="1" applyFont="1" applyFill="1" applyBorder="1" applyAlignment="1">
      <alignment horizontal="center" vertical="center" wrapText="1"/>
    </xf>
    <xf numFmtId="9" fontId="2" fillId="10" borderId="13" xfId="0" applyNumberFormat="1" applyFont="1" applyFill="1" applyBorder="1" applyAlignment="1">
      <alignment horizontal="center" vertical="center" wrapText="1"/>
    </xf>
    <xf numFmtId="9" fontId="2" fillId="10" borderId="3" xfId="0" applyNumberFormat="1" applyFont="1" applyFill="1" applyBorder="1" applyAlignment="1">
      <alignment horizontal="center" vertical="center" wrapText="1"/>
    </xf>
    <xf numFmtId="9" fontId="2" fillId="10" borderId="5" xfId="0" applyNumberFormat="1" applyFont="1" applyFill="1" applyBorder="1" applyAlignment="1">
      <alignment horizontal="center" vertical="center" wrapText="1"/>
    </xf>
    <xf numFmtId="9" fontId="2" fillId="10" borderId="7" xfId="0" applyNumberFormat="1" applyFont="1" applyFill="1" applyBorder="1" applyAlignment="1">
      <alignment horizontal="center" vertical="center" wrapText="1"/>
    </xf>
    <xf numFmtId="9" fontId="2" fillId="10" borderId="4" xfId="0" applyNumberFormat="1" applyFont="1" applyFill="1" applyBorder="1" applyAlignment="1">
      <alignment horizontal="center" vertical="center" wrapText="1"/>
    </xf>
    <xf numFmtId="9" fontId="2" fillId="10" borderId="2" xfId="0" applyNumberFormat="1" applyFont="1" applyFill="1" applyBorder="1" applyAlignment="1">
      <alignment horizontal="center" vertical="center" wrapText="1"/>
    </xf>
    <xf numFmtId="9" fontId="2" fillId="10" borderId="10" xfId="0" applyNumberFormat="1" applyFont="1" applyFill="1" applyBorder="1" applyAlignment="1">
      <alignment horizontal="center" vertical="center" wrapText="1"/>
    </xf>
    <xf numFmtId="9" fontId="2" fillId="10" borderId="9" xfId="0" applyNumberFormat="1"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4" fontId="2" fillId="10" borderId="12" xfId="0" applyNumberFormat="1" applyFont="1" applyFill="1" applyBorder="1" applyAlignment="1">
      <alignment horizontal="center" vertical="center" wrapText="1"/>
    </xf>
    <xf numFmtId="4" fontId="2" fillId="10" borderId="13" xfId="0" applyNumberFormat="1" applyFont="1" applyFill="1" applyBorder="1" applyAlignment="1">
      <alignment horizontal="center" vertical="center" wrapText="1"/>
    </xf>
    <xf numFmtId="4" fontId="2" fillId="10" borderId="14" xfId="0" applyNumberFormat="1" applyFont="1" applyFill="1" applyBorder="1" applyAlignment="1">
      <alignment horizontal="center" vertical="center" wrapText="1"/>
    </xf>
    <xf numFmtId="4" fontId="2" fillId="10" borderId="4" xfId="0" applyNumberFormat="1" applyFont="1" applyFill="1" applyBorder="1" applyAlignment="1">
      <alignment horizontal="center" vertical="center" wrapText="1"/>
    </xf>
    <xf numFmtId="4" fontId="2" fillId="10" borderId="10" xfId="0" applyNumberFormat="1" applyFont="1" applyFill="1" applyBorder="1" applyAlignment="1">
      <alignment horizontal="center" vertical="center" wrapText="1"/>
    </xf>
    <xf numFmtId="4" fontId="2" fillId="10" borderId="8" xfId="0" applyNumberFormat="1" applyFont="1" applyFill="1" applyBorder="1" applyAlignment="1">
      <alignment horizontal="center" vertical="center" wrapText="1"/>
    </xf>
    <xf numFmtId="4" fontId="2" fillId="10" borderId="6" xfId="0" applyNumberFormat="1" applyFont="1" applyFill="1" applyBorder="1" applyAlignment="1">
      <alignment horizontal="center" vertical="center" wrapText="1"/>
    </xf>
    <xf numFmtId="0" fontId="68" fillId="5" borderId="19" xfId="0" applyFont="1" applyFill="1" applyBorder="1" applyAlignment="1">
      <alignment horizontal="left" vertical="center" wrapText="1"/>
    </xf>
    <xf numFmtId="0" fontId="68" fillId="5" borderId="28" xfId="0" applyFont="1" applyFill="1" applyBorder="1" applyAlignment="1">
      <alignment horizontal="left" vertical="center" wrapText="1"/>
    </xf>
    <xf numFmtId="0" fontId="68" fillId="5" borderId="20" xfId="0" applyFont="1" applyFill="1" applyBorder="1" applyAlignment="1">
      <alignment horizontal="left" vertical="center" wrapText="1"/>
    </xf>
    <xf numFmtId="0" fontId="68" fillId="5" borderId="22" xfId="0" applyFont="1" applyFill="1" applyBorder="1" applyAlignment="1">
      <alignment horizontal="left" vertical="center" wrapText="1"/>
    </xf>
    <xf numFmtId="0" fontId="68" fillId="5" borderId="29" xfId="0" applyFont="1" applyFill="1" applyBorder="1" applyAlignment="1">
      <alignment horizontal="left" vertical="center" wrapText="1"/>
    </xf>
    <xf numFmtId="0" fontId="68" fillId="5" borderId="23" xfId="0" applyFont="1" applyFill="1" applyBorder="1" applyAlignment="1">
      <alignment horizontal="left" vertical="center" wrapText="1"/>
    </xf>
    <xf numFmtId="0" fontId="69" fillId="5" borderId="24" xfId="0" applyFont="1" applyFill="1" applyBorder="1" applyAlignment="1">
      <alignment horizontal="left" vertical="center" wrapText="1"/>
    </xf>
    <xf numFmtId="0" fontId="69" fillId="5" borderId="30" xfId="0" applyFont="1" applyFill="1" applyBorder="1" applyAlignment="1">
      <alignment horizontal="left" vertical="center" wrapText="1"/>
    </xf>
    <xf numFmtId="0" fontId="69" fillId="5" borderId="25" xfId="0" applyFont="1" applyFill="1" applyBorder="1" applyAlignment="1">
      <alignment horizontal="left" vertical="center" wrapText="1"/>
    </xf>
    <xf numFmtId="0" fontId="69" fillId="5" borderId="24" xfId="0" applyFont="1" applyFill="1" applyBorder="1" applyAlignment="1">
      <alignment horizontal="justify" vertical="center" wrapText="1"/>
    </xf>
    <xf numFmtId="0" fontId="69" fillId="5" borderId="30" xfId="0" applyFont="1" applyFill="1" applyBorder="1" applyAlignment="1">
      <alignment horizontal="justify" vertical="center" wrapText="1"/>
    </xf>
    <xf numFmtId="0" fontId="69" fillId="5" borderId="25" xfId="0" applyFont="1" applyFill="1" applyBorder="1" applyAlignment="1">
      <alignment horizontal="justify" vertical="center" wrapText="1"/>
    </xf>
    <xf numFmtId="0" fontId="69" fillId="5" borderId="26" xfId="0" applyFont="1" applyFill="1" applyBorder="1" applyAlignment="1">
      <alignment horizontal="justify" vertical="center" wrapText="1"/>
    </xf>
    <xf numFmtId="0" fontId="69" fillId="5" borderId="27" xfId="0" applyFont="1" applyFill="1" applyBorder="1" applyAlignment="1">
      <alignment horizontal="justify" vertical="center" wrapText="1"/>
    </xf>
    <xf numFmtId="0" fontId="14" fillId="0" borderId="8"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6" xfId="0" applyFont="1" applyBorder="1" applyAlignment="1">
      <alignment horizontal="center" vertical="center" wrapText="1"/>
    </xf>
    <xf numFmtId="0" fontId="9" fillId="0" borderId="11" xfId="17" applyFont="1" applyBorder="1" applyAlignment="1">
      <alignment horizontal="left" vertical="center" wrapText="1"/>
    </xf>
    <xf numFmtId="0" fontId="9" fillId="0" borderId="13" xfId="17" applyFont="1" applyBorder="1" applyAlignment="1">
      <alignment horizontal="left" vertical="center" wrapText="1"/>
    </xf>
    <xf numFmtId="0" fontId="9" fillId="0" borderId="3" xfId="17" applyFont="1" applyBorder="1" applyAlignment="1">
      <alignment horizontal="left" vertical="center" wrapText="1"/>
    </xf>
    <xf numFmtId="0" fontId="9" fillId="0" borderId="5" xfId="17" applyFont="1" applyBorder="1" applyAlignment="1">
      <alignment horizontal="left" vertical="center" wrapText="1"/>
    </xf>
    <xf numFmtId="0" fontId="9" fillId="0" borderId="7" xfId="17" applyFont="1" applyBorder="1" applyAlignment="1">
      <alignment horizontal="left" vertical="center" wrapText="1"/>
    </xf>
    <xf numFmtId="0" fontId="9" fillId="0" borderId="4" xfId="17" applyFont="1" applyBorder="1" applyAlignment="1">
      <alignment horizontal="left" vertical="center" wrapText="1"/>
    </xf>
    <xf numFmtId="0" fontId="9" fillId="0" borderId="11" xfId="4" applyFont="1" applyFill="1" applyBorder="1" applyAlignment="1">
      <alignment horizontal="left"/>
    </xf>
    <xf numFmtId="0" fontId="9" fillId="0" borderId="13" xfId="4" applyFont="1" applyFill="1" applyBorder="1" applyAlignment="1">
      <alignment horizontal="left"/>
    </xf>
    <xf numFmtId="0" fontId="9" fillId="0" borderId="3" xfId="4" applyFont="1" applyFill="1" applyBorder="1" applyAlignment="1">
      <alignment horizontal="left"/>
    </xf>
    <xf numFmtId="0" fontId="9" fillId="0" borderId="5" xfId="4" applyFont="1" applyFill="1" applyBorder="1" applyAlignment="1">
      <alignment horizontal="left"/>
    </xf>
    <xf numFmtId="0" fontId="9" fillId="0" borderId="7" xfId="4" applyFont="1" applyFill="1" applyBorder="1" applyAlignment="1">
      <alignment horizontal="left"/>
    </xf>
    <xf numFmtId="0" fontId="9" fillId="0" borderId="4" xfId="4" applyFont="1" applyFill="1" applyBorder="1" applyAlignment="1">
      <alignment horizontal="left"/>
    </xf>
    <xf numFmtId="0" fontId="10" fillId="0" borderId="2" xfId="3" applyFont="1" applyBorder="1" applyAlignment="1">
      <alignment horizontal="left" vertical="top" wrapText="1"/>
    </xf>
    <xf numFmtId="0" fontId="10" fillId="0" borderId="10" xfId="3" applyFont="1" applyBorder="1" applyAlignment="1">
      <alignment horizontal="left" vertical="top" wrapText="1"/>
    </xf>
    <xf numFmtId="0" fontId="10" fillId="0" borderId="9" xfId="3" applyFont="1" applyBorder="1" applyAlignment="1">
      <alignment horizontal="left" vertical="top" wrapText="1"/>
    </xf>
    <xf numFmtId="0" fontId="2" fillId="0" borderId="2" xfId="0" applyFont="1" applyBorder="1" applyAlignment="1">
      <alignment horizontal="left" vertical="center" wrapText="1"/>
    </xf>
    <xf numFmtId="0" fontId="2" fillId="0" borderId="10" xfId="0" applyFont="1" applyBorder="1" applyAlignment="1">
      <alignment horizontal="left" vertical="center" wrapText="1"/>
    </xf>
    <xf numFmtId="0" fontId="9" fillId="0" borderId="11" xfId="3" applyFont="1" applyBorder="1" applyAlignment="1">
      <alignment horizontal="left"/>
    </xf>
    <xf numFmtId="0" fontId="9" fillId="0" borderId="13" xfId="3" applyFont="1" applyBorder="1" applyAlignment="1">
      <alignment horizontal="left"/>
    </xf>
    <xf numFmtId="0" fontId="9" fillId="0" borderId="3" xfId="3" applyFont="1" applyBorder="1" applyAlignment="1">
      <alignment horizontal="left"/>
    </xf>
    <xf numFmtId="0" fontId="9" fillId="0" borderId="5" xfId="3" applyFont="1" applyBorder="1" applyAlignment="1">
      <alignment horizontal="left"/>
    </xf>
    <xf numFmtId="0" fontId="9" fillId="0" borderId="7" xfId="3" applyFont="1" applyBorder="1" applyAlignment="1">
      <alignment horizontal="left"/>
    </xf>
    <xf numFmtId="0" fontId="9" fillId="0" borderId="4" xfId="3" applyFont="1" applyBorder="1" applyAlignment="1">
      <alignment horizontal="left"/>
    </xf>
    <xf numFmtId="0" fontId="10" fillId="0" borderId="1" xfId="5" applyFont="1" applyFill="1" applyBorder="1" applyAlignment="1">
      <alignment horizontal="center" vertical="center" wrapText="1"/>
    </xf>
    <xf numFmtId="0" fontId="10" fillId="0" borderId="8" xfId="5" applyFont="1" applyFill="1" applyBorder="1" applyAlignment="1">
      <alignment horizontal="center" vertical="center" wrapText="1"/>
    </xf>
    <xf numFmtId="0" fontId="10" fillId="0" borderId="15" xfId="5" applyFont="1" applyFill="1" applyBorder="1" applyAlignment="1">
      <alignment horizontal="center" vertical="center" wrapText="1"/>
    </xf>
    <xf numFmtId="0" fontId="10" fillId="0" borderId="6" xfId="5" applyFont="1" applyFill="1" applyBorder="1" applyAlignment="1">
      <alignment horizontal="center" vertical="center" wrapText="1"/>
    </xf>
  </cellXfs>
  <cellStyles count="18">
    <cellStyle name="=C:\WINNT35\SYSTEM32\COMMAND.COM" xfId="3" xr:uid="{1C2FF5B1-BE3F-490E-9142-BEC2312CA787}"/>
    <cellStyle name="greyed" xfId="6" xr:uid="{661A0B72-79A1-4827-85B7-076096BA9CF1}"/>
    <cellStyle name="Heading 1 2" xfId="1" xr:uid="{9471576A-C74A-49D9-AA22-2B19AA8251C1}"/>
    <cellStyle name="Heading 2 2" xfId="4" xr:uid="{B2D4AE6B-F1EF-4C40-98CB-23FA69C9FE07}"/>
    <cellStyle name="HeadingTable" xfId="5" xr:uid="{610DE6CE-D5F9-4F1F-A2AB-BDE489E975A7}"/>
    <cellStyle name="Hyperkobling" xfId="11" builtinId="8"/>
    <cellStyle name="Hyperkobling 2" xfId="12" xr:uid="{B16AC7DF-8E9F-4954-8F1C-A969F64E0C82}"/>
    <cellStyle name="Komma" xfId="13" builtinId="3"/>
    <cellStyle name="Komma 2" xfId="16" xr:uid="{507DF20D-295F-4273-836D-A1673C413617}"/>
    <cellStyle name="Normal" xfId="0" builtinId="0"/>
    <cellStyle name="Normal 12 3" xfId="15" xr:uid="{0B153EEC-58E7-45D1-B24F-DEB59082479B}"/>
    <cellStyle name="Normal 2" xfId="2" xr:uid="{74190FE3-3F32-468D-A380-D2A37B7C534A}"/>
    <cellStyle name="Normal 2 2" xfId="9" xr:uid="{54C0DA76-E840-48A3-8DB3-CE5A96855838}"/>
    <cellStyle name="Normal 2 2 2" xfId="8" xr:uid="{EAC4087B-42E7-4CEA-A032-4C7516217372}"/>
    <cellStyle name="Normal 2_CEBS 2009 38 Annex 1 (CP06rev2 FINREP templates)" xfId="10" xr:uid="{00240A78-A28D-49C9-B88F-107E394BD0F9}"/>
    <cellStyle name="Normal_20 OPR" xfId="17" xr:uid="{286BB1F7-AB38-49C4-AF1C-695FD95041C9}"/>
    <cellStyle name="optionalExposure" xfId="7" xr:uid="{71DB7E5D-7BFA-4C0B-9705-5B3218F71E22}"/>
    <cellStyle name="Prosent" xfId="14" builtinId="5"/>
  </cellStyles>
  <dxfs count="1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20.xml.rels><?xml version="1.0" encoding="UTF-8" standalone="yes"?>
<Relationships xmlns="http://schemas.openxmlformats.org/package/2006/relationships"><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1" Type="http://schemas.openxmlformats.org/officeDocument/2006/relationships/hyperlink" Target="#Contents!A1"/></Relationships>
</file>

<file path=xl/drawings/_rels/drawing23.xml.rels><?xml version="1.0" encoding="UTF-8" standalone="yes"?>
<Relationships xmlns="http://schemas.openxmlformats.org/package/2006/relationships"><Relationship Id="rId1" Type="http://schemas.openxmlformats.org/officeDocument/2006/relationships/hyperlink" Target="#Contents!A1"/></Relationships>
</file>

<file path=xl/drawings/_rels/drawing24.xml.rels><?xml version="1.0" encoding="UTF-8" standalone="yes"?>
<Relationships xmlns="http://schemas.openxmlformats.org/package/2006/relationships"><Relationship Id="rId1" Type="http://schemas.openxmlformats.org/officeDocument/2006/relationships/hyperlink" Target="#Contents!A1"/></Relationships>
</file>

<file path=xl/drawings/_rels/drawing25.xml.rels><?xml version="1.0" encoding="UTF-8" standalone="yes"?>
<Relationships xmlns="http://schemas.openxmlformats.org/package/2006/relationships"><Relationship Id="rId1" Type="http://schemas.openxmlformats.org/officeDocument/2006/relationships/hyperlink" Target="#Contents!A1"/></Relationships>
</file>

<file path=xl/drawings/_rels/drawing26.xml.rels><?xml version="1.0" encoding="UTF-8" standalone="yes"?>
<Relationships xmlns="http://schemas.openxmlformats.org/package/2006/relationships"><Relationship Id="rId1" Type="http://schemas.openxmlformats.org/officeDocument/2006/relationships/hyperlink" Target="#Contents!A1"/></Relationships>
</file>

<file path=xl/drawings/_rels/drawing27.xml.rels><?xml version="1.0" encoding="UTF-8" standalone="yes"?>
<Relationships xmlns="http://schemas.openxmlformats.org/package/2006/relationships"><Relationship Id="rId1" Type="http://schemas.openxmlformats.org/officeDocument/2006/relationships/hyperlink" Target="#Contents!A1"/></Relationships>
</file>

<file path=xl/drawings/_rels/drawing28.xml.rels><?xml version="1.0" encoding="UTF-8" standalone="yes"?>
<Relationships xmlns="http://schemas.openxmlformats.org/package/2006/relationships"><Relationship Id="rId1" Type="http://schemas.openxmlformats.org/officeDocument/2006/relationships/hyperlink" Target="#Contents!A1"/></Relationships>
</file>

<file path=xl/drawings/_rels/drawing29.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30.xml.rels><?xml version="1.0" encoding="UTF-8" standalone="yes"?>
<Relationships xmlns="http://schemas.openxmlformats.org/package/2006/relationships"><Relationship Id="rId1" Type="http://schemas.openxmlformats.org/officeDocument/2006/relationships/hyperlink" Target="#Contents!A1"/></Relationships>
</file>

<file path=xl/drawings/_rels/drawing31.xml.rels><?xml version="1.0" encoding="UTF-8" standalone="yes"?>
<Relationships xmlns="http://schemas.openxmlformats.org/package/2006/relationships"><Relationship Id="rId1" Type="http://schemas.openxmlformats.org/officeDocument/2006/relationships/hyperlink" Target="#Contents!A1"/></Relationships>
</file>

<file path=xl/drawings/_rels/drawing32.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1</xdr:col>
      <xdr:colOff>1281482</xdr:colOff>
      <xdr:row>0</xdr:row>
      <xdr:rowOff>78848</xdr:rowOff>
    </xdr:from>
    <xdr:to>
      <xdr:col>1</xdr:col>
      <xdr:colOff>5241275</xdr:colOff>
      <xdr:row>0</xdr:row>
      <xdr:rowOff>1031135</xdr:rowOff>
    </xdr:to>
    <xdr:pic>
      <xdr:nvPicPr>
        <xdr:cNvPr id="2" name="Bilde 1">
          <a:extLst>
            <a:ext uri="{FF2B5EF4-FFF2-40B4-BE49-F238E27FC236}">
              <a16:creationId xmlns:a16="http://schemas.microsoft.com/office/drawing/2014/main" id="{13707801-BE13-4DAF-9949-9B029EE01A46}"/>
            </a:ext>
          </a:extLst>
        </xdr:cNvPr>
        <xdr:cNvPicPr>
          <a:picLocks noChangeAspect="1"/>
        </xdr:cNvPicPr>
      </xdr:nvPicPr>
      <xdr:blipFill>
        <a:blip xmlns:r="http://schemas.openxmlformats.org/officeDocument/2006/relationships" r:embed="rId1"/>
        <a:stretch>
          <a:fillRect/>
        </a:stretch>
      </xdr:blipFill>
      <xdr:spPr>
        <a:xfrm>
          <a:off x="2068247" y="78848"/>
          <a:ext cx="3963603" cy="95228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38644</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E8250253-4E5C-4836-8969-889C9B55E620}"/>
            </a:ext>
          </a:extLst>
        </xdr:cNvPr>
        <xdr:cNvSpPr/>
      </xdr:nvSpPr>
      <xdr:spPr>
        <a:xfrm>
          <a:off x="0" y="323850"/>
          <a:ext cx="82921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38644</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EB919573-E4AA-4CB0-BC7B-39B7D16ADDC2}"/>
            </a:ext>
          </a:extLst>
        </xdr:cNvPr>
        <xdr:cNvSpPr/>
      </xdr:nvSpPr>
      <xdr:spPr>
        <a:xfrm>
          <a:off x="0" y="323850"/>
          <a:ext cx="82921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54157</xdr:rowOff>
    </xdr:to>
    <xdr:sp macro="" textlink="">
      <xdr:nvSpPr>
        <xdr:cNvPr id="12" name="Rektangel 11">
          <a:hlinkClick xmlns:r="http://schemas.openxmlformats.org/officeDocument/2006/relationships" r:id="rId1"/>
          <a:extLst>
            <a:ext uri="{FF2B5EF4-FFF2-40B4-BE49-F238E27FC236}">
              <a16:creationId xmlns:a16="http://schemas.microsoft.com/office/drawing/2014/main" id="{6DD6B8CD-EB94-4F7F-BA48-202F83031CFC}"/>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162469</xdr:colOff>
      <xdr:row>2</xdr:row>
      <xdr:rowOff>57967</xdr:rowOff>
    </xdr:to>
    <xdr:sp macro="" textlink="">
      <xdr:nvSpPr>
        <xdr:cNvPr id="4" name="Rektangel 3">
          <a:hlinkClick xmlns:r="http://schemas.openxmlformats.org/officeDocument/2006/relationships" r:id="rId1"/>
          <a:extLst>
            <a:ext uri="{FF2B5EF4-FFF2-40B4-BE49-F238E27FC236}">
              <a16:creationId xmlns:a16="http://schemas.microsoft.com/office/drawing/2014/main" id="{A6F66116-4671-46CC-BEA1-D45A0983892A}"/>
            </a:ext>
          </a:extLst>
        </xdr:cNvPr>
        <xdr:cNvSpPr/>
      </xdr:nvSpPr>
      <xdr:spPr>
        <a:xfrm>
          <a:off x="0" y="323850"/>
          <a:ext cx="829219" cy="23894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40549</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B622B39D-0C98-4E69-8153-4A6709BFDC3E}"/>
            </a:ext>
          </a:extLst>
        </xdr:cNvPr>
        <xdr:cNvSpPr/>
      </xdr:nvSpPr>
      <xdr:spPr>
        <a:xfrm>
          <a:off x="0" y="323850"/>
          <a:ext cx="831124"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40549</xdr:colOff>
      <xdr:row>2</xdr:row>
      <xdr:rowOff>54157</xdr:rowOff>
    </xdr:to>
    <xdr:sp macro="" textlink="">
      <xdr:nvSpPr>
        <xdr:cNvPr id="3" name="Rektangel 2">
          <a:hlinkClick xmlns:r="http://schemas.openxmlformats.org/officeDocument/2006/relationships" r:id="rId1"/>
          <a:extLst>
            <a:ext uri="{FF2B5EF4-FFF2-40B4-BE49-F238E27FC236}">
              <a16:creationId xmlns:a16="http://schemas.microsoft.com/office/drawing/2014/main" id="{AADD2980-0C0C-4DA5-803E-244779ECC4F3}"/>
            </a:ext>
          </a:extLst>
        </xdr:cNvPr>
        <xdr:cNvSpPr/>
      </xdr:nvSpPr>
      <xdr:spPr>
        <a:xfrm>
          <a:off x="0" y="323850"/>
          <a:ext cx="831124"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53884</xdr:colOff>
      <xdr:row>2</xdr:row>
      <xdr:rowOff>57967</xdr:rowOff>
    </xdr:to>
    <xdr:sp macro="" textlink="">
      <xdr:nvSpPr>
        <xdr:cNvPr id="3" name="Rektangel 2">
          <a:hlinkClick xmlns:r="http://schemas.openxmlformats.org/officeDocument/2006/relationships" r:id="rId1"/>
          <a:extLst>
            <a:ext uri="{FF2B5EF4-FFF2-40B4-BE49-F238E27FC236}">
              <a16:creationId xmlns:a16="http://schemas.microsoft.com/office/drawing/2014/main" id="{EABFA198-46C9-45D8-88AA-AAD301C462C3}"/>
            </a:ext>
          </a:extLst>
        </xdr:cNvPr>
        <xdr:cNvSpPr/>
      </xdr:nvSpPr>
      <xdr:spPr>
        <a:xfrm>
          <a:off x="0" y="323850"/>
          <a:ext cx="844459" cy="23894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50074</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03577B97-7F1C-4BCB-97E7-F8F105AC5524}"/>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297724</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F07243C4-5724-4066-AC94-E94081EFD289}"/>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0EA11144-1CCF-4816-8FC9-28F89D2FDBEE}"/>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48169</xdr:colOff>
      <xdr:row>2</xdr:row>
      <xdr:rowOff>50347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C0F5BA44-F4C8-4702-ACD8-3584424B0F59}"/>
            </a:ext>
          </a:extLst>
        </xdr:cNvPr>
        <xdr:cNvSpPr/>
      </xdr:nvSpPr>
      <xdr:spPr>
        <a:xfrm>
          <a:off x="0" y="180975"/>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40549</xdr:colOff>
      <xdr:row>2</xdr:row>
      <xdr:rowOff>54157</xdr:rowOff>
    </xdr:to>
    <xdr:sp macro="" textlink="">
      <xdr:nvSpPr>
        <xdr:cNvPr id="8" name="Rektangel 7">
          <a:hlinkClick xmlns:r="http://schemas.openxmlformats.org/officeDocument/2006/relationships" r:id="rId1"/>
          <a:extLst>
            <a:ext uri="{FF2B5EF4-FFF2-40B4-BE49-F238E27FC236}">
              <a16:creationId xmlns:a16="http://schemas.microsoft.com/office/drawing/2014/main" id="{352E35FB-59DF-42D9-96FD-B3CCE525AF5E}"/>
            </a:ext>
          </a:extLst>
        </xdr:cNvPr>
        <xdr:cNvSpPr/>
      </xdr:nvSpPr>
      <xdr:spPr>
        <a:xfrm>
          <a:off x="0" y="323850"/>
          <a:ext cx="831124"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69124</xdr:colOff>
      <xdr:row>2</xdr:row>
      <xdr:rowOff>57967</xdr:rowOff>
    </xdr:to>
    <xdr:sp macro="" textlink="">
      <xdr:nvSpPr>
        <xdr:cNvPr id="5" name="Rektangel 4">
          <a:hlinkClick xmlns:r="http://schemas.openxmlformats.org/officeDocument/2006/relationships" r:id="rId1"/>
          <a:extLst>
            <a:ext uri="{FF2B5EF4-FFF2-40B4-BE49-F238E27FC236}">
              <a16:creationId xmlns:a16="http://schemas.microsoft.com/office/drawing/2014/main" id="{7E14FC30-2EC7-4064-A8F5-9E0C964989E0}"/>
            </a:ext>
          </a:extLst>
        </xdr:cNvPr>
        <xdr:cNvSpPr/>
      </xdr:nvSpPr>
      <xdr:spPr>
        <a:xfrm>
          <a:off x="0" y="323850"/>
          <a:ext cx="859699" cy="23894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67219</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94A68C49-5C0F-4B54-A32C-67D63A8363D2}"/>
            </a:ext>
          </a:extLst>
        </xdr:cNvPr>
        <xdr:cNvSpPr/>
      </xdr:nvSpPr>
      <xdr:spPr>
        <a:xfrm>
          <a:off x="0" y="323850"/>
          <a:ext cx="857794"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36739</xdr:colOff>
      <xdr:row>2</xdr:row>
      <xdr:rowOff>54157</xdr:rowOff>
    </xdr:to>
    <xdr:sp macro="" textlink="">
      <xdr:nvSpPr>
        <xdr:cNvPr id="3" name="Rektangel 2">
          <a:hlinkClick xmlns:r="http://schemas.openxmlformats.org/officeDocument/2006/relationships" r:id="rId1"/>
          <a:extLst>
            <a:ext uri="{FF2B5EF4-FFF2-40B4-BE49-F238E27FC236}">
              <a16:creationId xmlns:a16="http://schemas.microsoft.com/office/drawing/2014/main" id="{8958BA8F-3B3C-4BC4-9FFD-7FA5BD37E45B}"/>
            </a:ext>
          </a:extLst>
        </xdr:cNvPr>
        <xdr:cNvSpPr/>
      </xdr:nvSpPr>
      <xdr:spPr>
        <a:xfrm>
          <a:off x="0" y="323850"/>
          <a:ext cx="827314"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36739</xdr:colOff>
      <xdr:row>2</xdr:row>
      <xdr:rowOff>57967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3049BB48-44B9-4E06-9D4B-6CDBADD936D9}"/>
            </a:ext>
          </a:extLst>
        </xdr:cNvPr>
        <xdr:cNvSpPr/>
      </xdr:nvSpPr>
      <xdr:spPr>
        <a:xfrm>
          <a:off x="0" y="323850"/>
          <a:ext cx="827314" cy="23894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40549</xdr:colOff>
      <xdr:row>2</xdr:row>
      <xdr:rowOff>57967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9FF6335C-4728-4C6D-AC23-369DBBE02E87}"/>
            </a:ext>
          </a:extLst>
        </xdr:cNvPr>
        <xdr:cNvSpPr/>
      </xdr:nvSpPr>
      <xdr:spPr>
        <a:xfrm>
          <a:off x="0" y="266700"/>
          <a:ext cx="831124" cy="23894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40549</xdr:colOff>
      <xdr:row>2</xdr:row>
      <xdr:rowOff>54157</xdr:rowOff>
    </xdr:to>
    <xdr:sp macro="" textlink="">
      <xdr:nvSpPr>
        <xdr:cNvPr id="3" name="Rektangel 2">
          <a:hlinkClick xmlns:r="http://schemas.openxmlformats.org/officeDocument/2006/relationships" r:id="rId1"/>
          <a:extLst>
            <a:ext uri="{FF2B5EF4-FFF2-40B4-BE49-F238E27FC236}">
              <a16:creationId xmlns:a16="http://schemas.microsoft.com/office/drawing/2014/main" id="{39E8F213-6122-4085-AFA6-D0E199684B5A}"/>
            </a:ext>
          </a:extLst>
        </xdr:cNvPr>
        <xdr:cNvSpPr/>
      </xdr:nvSpPr>
      <xdr:spPr>
        <a:xfrm>
          <a:off x="0" y="323850"/>
          <a:ext cx="831124"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44632</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84CB75B3-D5F3-4565-8A98-A89772C4F77A}"/>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6532</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933B16CC-A74D-45ED-B310-6DDD9F8A0E8A}"/>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40549</xdr:colOff>
      <xdr:row>2</xdr:row>
      <xdr:rowOff>56062</xdr:rowOff>
    </xdr:to>
    <xdr:sp macro="" textlink="">
      <xdr:nvSpPr>
        <xdr:cNvPr id="5" name="Rektangel 4">
          <a:hlinkClick xmlns:r="http://schemas.openxmlformats.org/officeDocument/2006/relationships" r:id="rId1"/>
          <a:extLst>
            <a:ext uri="{FF2B5EF4-FFF2-40B4-BE49-F238E27FC236}">
              <a16:creationId xmlns:a16="http://schemas.microsoft.com/office/drawing/2014/main" id="{DCBCDA2C-661F-4202-A736-BDB2CB2A3223}"/>
            </a:ext>
          </a:extLst>
        </xdr:cNvPr>
        <xdr:cNvSpPr/>
      </xdr:nvSpPr>
      <xdr:spPr>
        <a:xfrm>
          <a:off x="0" y="323850"/>
          <a:ext cx="831124" cy="237037"/>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095A64E2-8A08-4A74-AC82-2E3C6D4256FC}"/>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44632</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2B4C21CF-EA13-4CE2-AAE9-763D679A0AE7}"/>
            </a:ext>
          </a:extLst>
        </xdr:cNvPr>
        <xdr:cNvSpPr/>
      </xdr:nvSpPr>
      <xdr:spPr>
        <a:xfrm>
          <a:off x="0" y="323850"/>
          <a:ext cx="831124" cy="237037"/>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44632</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1CCA5961-48F6-49B9-BD99-3AC82E81A743}"/>
            </a:ext>
          </a:extLst>
        </xdr:cNvPr>
        <xdr:cNvSpPr/>
      </xdr:nvSpPr>
      <xdr:spPr>
        <a:xfrm>
          <a:off x="0" y="323850"/>
          <a:ext cx="831124" cy="237037"/>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44632</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88B6792D-2D1B-4643-81EC-7F715AA81BFA}"/>
            </a:ext>
          </a:extLst>
        </xdr:cNvPr>
        <xdr:cNvSpPr/>
      </xdr:nvSpPr>
      <xdr:spPr>
        <a:xfrm>
          <a:off x="0" y="323850"/>
          <a:ext cx="831124" cy="237037"/>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57967</xdr:rowOff>
    </xdr:to>
    <xdr:sp macro="" textlink="">
      <xdr:nvSpPr>
        <xdr:cNvPr id="3" name="Rektangel 2">
          <a:hlinkClick xmlns:r="http://schemas.openxmlformats.org/officeDocument/2006/relationships" r:id="rId1"/>
          <a:extLst>
            <a:ext uri="{FF2B5EF4-FFF2-40B4-BE49-F238E27FC236}">
              <a16:creationId xmlns:a16="http://schemas.microsoft.com/office/drawing/2014/main" id="{3672595C-35CD-4377-9058-6C2172BC6D1D}"/>
            </a:ext>
          </a:extLst>
        </xdr:cNvPr>
        <xdr:cNvSpPr/>
      </xdr:nvSpPr>
      <xdr:spPr>
        <a:xfrm>
          <a:off x="0" y="323850"/>
          <a:ext cx="840649" cy="23894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981075</xdr:colOff>
      <xdr:row>2</xdr:row>
      <xdr:rowOff>57150</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2A05D20B-0794-4EEF-BFC8-9871AC3B03B2}"/>
            </a:ext>
          </a:extLst>
        </xdr:cNvPr>
        <xdr:cNvSpPr/>
      </xdr:nvSpPr>
      <xdr:spPr>
        <a:xfrm>
          <a:off x="0" y="323850"/>
          <a:ext cx="981075" cy="238125"/>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602524</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4D8B14CA-B99B-49F7-A686-999AC48392CA}"/>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3C7104B0-970D-41AF-AD21-9AF3E30C6C59}"/>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54157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ADEB7AB8-397C-4D28-8C11-2CFF2520A637}"/>
            </a:ext>
          </a:extLst>
        </xdr:cNvPr>
        <xdr:cNvSpPr/>
      </xdr:nvSpPr>
      <xdr:spPr>
        <a:xfrm>
          <a:off x="0" y="323850"/>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831124</xdr:colOff>
      <xdr:row>2</xdr:row>
      <xdr:rowOff>57967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D20F819C-F46D-4C0D-9900-76369BC01A54}"/>
            </a:ext>
          </a:extLst>
        </xdr:cNvPr>
        <xdr:cNvSpPr/>
      </xdr:nvSpPr>
      <xdr:spPr>
        <a:xfrm>
          <a:off x="0" y="323850"/>
          <a:ext cx="831124" cy="23894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6.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EB603-F378-4EA6-AC0A-31037CBC711E}">
  <sheetPr>
    <pageSetUpPr fitToPage="1"/>
  </sheetPr>
  <dimension ref="A1:E176"/>
  <sheetViews>
    <sheetView showGridLines="0" tabSelected="1" zoomScale="90" zoomScaleNormal="90" workbookViewId="0"/>
  </sheetViews>
  <sheetFormatPr baseColWidth="10" defaultColWidth="11.5546875" defaultRowHeight="14.4"/>
  <cols>
    <col min="1" max="1" width="11.5546875" style="50"/>
    <col min="2" max="2" width="145.6640625" style="99" customWidth="1"/>
    <col min="3" max="4" width="23.88671875" style="99" customWidth="1"/>
    <col min="5" max="5" width="33.5546875" style="306" customWidth="1"/>
    <col min="6" max="16384" width="11.5546875" style="99"/>
  </cols>
  <sheetData>
    <row r="1" spans="1:5" ht="87" customHeight="1">
      <c r="A1" s="145"/>
      <c r="B1" s="146"/>
      <c r="E1" s="99"/>
    </row>
    <row r="2" spans="1:5" ht="42.6" customHeight="1">
      <c r="A2" s="471" t="s">
        <v>430</v>
      </c>
      <c r="B2" s="471"/>
      <c r="C2" s="471"/>
    </row>
    <row r="3" spans="1:5" ht="16.2" customHeight="1">
      <c r="A3" s="145"/>
      <c r="B3" s="146"/>
      <c r="C3" s="198"/>
      <c r="D3" s="198" t="s">
        <v>518</v>
      </c>
      <c r="E3" s="307"/>
    </row>
    <row r="4" spans="1:5">
      <c r="A4" s="143" t="s">
        <v>972</v>
      </c>
      <c r="B4" s="144" t="s">
        <v>208</v>
      </c>
      <c r="C4" s="147" t="s">
        <v>863</v>
      </c>
      <c r="D4" s="147" t="s">
        <v>206</v>
      </c>
      <c r="E4" s="308" t="s">
        <v>907</v>
      </c>
    </row>
    <row r="5" spans="1:5">
      <c r="A5" s="465" t="s">
        <v>904</v>
      </c>
      <c r="B5" s="466"/>
      <c r="C5" s="315"/>
      <c r="D5" s="315"/>
      <c r="E5" s="469"/>
    </row>
    <row r="6" spans="1:5">
      <c r="A6" s="467"/>
      <c r="B6" s="468"/>
      <c r="C6" s="315"/>
      <c r="D6" s="315"/>
      <c r="E6" s="470"/>
    </row>
    <row r="7" spans="1:5">
      <c r="A7" s="142">
        <v>1</v>
      </c>
      <c r="B7" s="85" t="s">
        <v>905</v>
      </c>
      <c r="C7" s="224" t="s">
        <v>906</v>
      </c>
      <c r="D7" s="224" t="s">
        <v>577</v>
      </c>
      <c r="E7" s="309"/>
    </row>
    <row r="8" spans="1:5">
      <c r="A8" s="52">
        <v>2</v>
      </c>
      <c r="B8" s="51" t="s">
        <v>910</v>
      </c>
      <c r="C8" s="224" t="s">
        <v>909</v>
      </c>
      <c r="D8" s="148" t="s">
        <v>207</v>
      </c>
      <c r="E8" s="310"/>
    </row>
    <row r="9" spans="1:5">
      <c r="A9" s="305">
        <v>3</v>
      </c>
      <c r="B9" s="80" t="s">
        <v>914</v>
      </c>
      <c r="C9" s="224" t="s">
        <v>911</v>
      </c>
      <c r="D9" s="148" t="s">
        <v>912</v>
      </c>
      <c r="E9" s="311" t="s">
        <v>18</v>
      </c>
    </row>
    <row r="10" spans="1:5">
      <c r="A10" s="305">
        <v>4</v>
      </c>
      <c r="B10" s="80" t="s">
        <v>915</v>
      </c>
      <c r="C10" s="224" t="s">
        <v>913</v>
      </c>
      <c r="D10" s="148" t="s">
        <v>912</v>
      </c>
      <c r="E10" s="311" t="s">
        <v>18</v>
      </c>
    </row>
    <row r="11" spans="1:5">
      <c r="A11" s="465" t="s">
        <v>916</v>
      </c>
      <c r="B11" s="466"/>
      <c r="C11" s="315"/>
      <c r="D11" s="315"/>
      <c r="E11" s="469"/>
    </row>
    <row r="12" spans="1:5">
      <c r="A12" s="467"/>
      <c r="B12" s="468"/>
      <c r="C12" s="315"/>
      <c r="D12" s="315"/>
      <c r="E12" s="470"/>
    </row>
    <row r="13" spans="1:5" ht="15" customHeight="1">
      <c r="A13" s="305">
        <v>5</v>
      </c>
      <c r="B13" s="293" t="s">
        <v>918</v>
      </c>
      <c r="C13" s="224" t="s">
        <v>917</v>
      </c>
      <c r="D13" s="148" t="s">
        <v>207</v>
      </c>
      <c r="E13" s="309" t="s">
        <v>1116</v>
      </c>
    </row>
    <row r="14" spans="1:5">
      <c r="A14" s="305">
        <v>6</v>
      </c>
      <c r="B14" s="293" t="s">
        <v>1026</v>
      </c>
      <c r="C14" s="224" t="s">
        <v>919</v>
      </c>
      <c r="D14" s="148" t="s">
        <v>207</v>
      </c>
      <c r="E14" s="309" t="s">
        <v>1116</v>
      </c>
    </row>
    <row r="15" spans="1:5">
      <c r="A15" s="305">
        <v>7</v>
      </c>
      <c r="B15" s="85" t="s">
        <v>920</v>
      </c>
      <c r="C15" s="224" t="s">
        <v>921</v>
      </c>
      <c r="D15" s="148" t="s">
        <v>207</v>
      </c>
      <c r="E15" s="309" t="s">
        <v>1116</v>
      </c>
    </row>
    <row r="16" spans="1:5">
      <c r="A16" s="305">
        <v>8</v>
      </c>
      <c r="B16" s="85" t="s">
        <v>923</v>
      </c>
      <c r="C16" s="224" t="s">
        <v>922</v>
      </c>
      <c r="D16" s="224" t="s">
        <v>207</v>
      </c>
      <c r="E16" s="309" t="s">
        <v>18</v>
      </c>
    </row>
    <row r="17" spans="1:5">
      <c r="A17" s="465" t="s">
        <v>924</v>
      </c>
      <c r="B17" s="466"/>
      <c r="C17" s="315"/>
      <c r="D17" s="315"/>
      <c r="E17" s="469"/>
    </row>
    <row r="18" spans="1:5">
      <c r="A18" s="467"/>
      <c r="B18" s="468"/>
      <c r="C18" s="315"/>
      <c r="D18" s="315"/>
      <c r="E18" s="470"/>
    </row>
    <row r="19" spans="1:5">
      <c r="A19" s="52">
        <v>9</v>
      </c>
      <c r="B19" s="80" t="s">
        <v>926</v>
      </c>
      <c r="C19" s="224" t="s">
        <v>925</v>
      </c>
      <c r="D19" s="148" t="s">
        <v>207</v>
      </c>
      <c r="E19" s="310"/>
    </row>
    <row r="20" spans="1:5">
      <c r="A20" s="142">
        <v>10</v>
      </c>
      <c r="B20" s="85" t="s">
        <v>928</v>
      </c>
      <c r="C20" s="224" t="s">
        <v>927</v>
      </c>
      <c r="D20" s="148" t="s">
        <v>207</v>
      </c>
      <c r="E20" s="309"/>
    </row>
    <row r="21" spans="1:5">
      <c r="A21" s="52">
        <v>11</v>
      </c>
      <c r="B21" s="85" t="s">
        <v>930</v>
      </c>
      <c r="C21" s="224" t="s">
        <v>929</v>
      </c>
      <c r="D21" s="148" t="s">
        <v>207</v>
      </c>
      <c r="E21" s="309"/>
    </row>
    <row r="22" spans="1:5">
      <c r="A22" s="465" t="s">
        <v>931</v>
      </c>
      <c r="B22" s="466"/>
      <c r="C22" s="315"/>
      <c r="D22" s="315"/>
      <c r="E22" s="469"/>
    </row>
    <row r="23" spans="1:5">
      <c r="A23" s="467"/>
      <c r="B23" s="468"/>
      <c r="C23" s="315"/>
      <c r="D23" s="315"/>
      <c r="E23" s="470"/>
    </row>
    <row r="24" spans="1:5">
      <c r="A24" s="52">
        <v>12</v>
      </c>
      <c r="B24" s="81" t="s">
        <v>934</v>
      </c>
      <c r="C24" s="148" t="s">
        <v>932</v>
      </c>
      <c r="D24" s="148" t="s">
        <v>207</v>
      </c>
      <c r="E24" s="311"/>
    </row>
    <row r="25" spans="1:5">
      <c r="A25" s="52">
        <v>13</v>
      </c>
      <c r="B25" s="80" t="s">
        <v>935</v>
      </c>
      <c r="C25" s="148" t="s">
        <v>933</v>
      </c>
      <c r="D25" s="148" t="s">
        <v>207</v>
      </c>
      <c r="E25" s="311"/>
    </row>
    <row r="26" spans="1:5">
      <c r="A26" s="465" t="s">
        <v>936</v>
      </c>
      <c r="B26" s="466"/>
      <c r="C26" s="315"/>
      <c r="D26" s="315"/>
      <c r="E26" s="469"/>
    </row>
    <row r="27" spans="1:5">
      <c r="A27" s="467"/>
      <c r="B27" s="468"/>
      <c r="C27" s="315"/>
      <c r="D27" s="315"/>
      <c r="E27" s="470"/>
    </row>
    <row r="28" spans="1:5">
      <c r="A28" s="52">
        <v>14</v>
      </c>
      <c r="B28" s="85" t="s">
        <v>937</v>
      </c>
      <c r="C28" s="224" t="s">
        <v>578</v>
      </c>
      <c r="D28" s="148" t="s">
        <v>207</v>
      </c>
      <c r="E28" s="309"/>
    </row>
    <row r="29" spans="1:5">
      <c r="A29" s="52">
        <v>15</v>
      </c>
      <c r="B29" s="85" t="s">
        <v>938</v>
      </c>
      <c r="C29" s="224" t="s">
        <v>579</v>
      </c>
      <c r="D29" s="148" t="s">
        <v>207</v>
      </c>
      <c r="E29" s="309"/>
    </row>
    <row r="30" spans="1:5">
      <c r="A30" s="52">
        <v>16</v>
      </c>
      <c r="B30" s="85" t="s">
        <v>939</v>
      </c>
      <c r="C30" s="224" t="s">
        <v>580</v>
      </c>
      <c r="D30" s="148" t="s">
        <v>207</v>
      </c>
      <c r="E30" s="309"/>
    </row>
    <row r="31" spans="1:5">
      <c r="A31" s="465" t="s">
        <v>940</v>
      </c>
      <c r="B31" s="466"/>
      <c r="C31" s="315"/>
      <c r="D31" s="315"/>
      <c r="E31" s="469"/>
    </row>
    <row r="32" spans="1:5">
      <c r="A32" s="467"/>
      <c r="B32" s="468"/>
      <c r="C32" s="315"/>
      <c r="D32" s="315"/>
      <c r="E32" s="470"/>
    </row>
    <row r="33" spans="1:5">
      <c r="A33" s="52">
        <v>17</v>
      </c>
      <c r="B33" s="80" t="s">
        <v>941</v>
      </c>
      <c r="C33" s="224" t="s">
        <v>942</v>
      </c>
      <c r="D33" s="148" t="s">
        <v>207</v>
      </c>
      <c r="E33" s="310"/>
    </row>
    <row r="34" spans="1:5">
      <c r="A34" s="52">
        <v>18</v>
      </c>
      <c r="B34" s="85" t="s">
        <v>943</v>
      </c>
      <c r="C34" s="224" t="s">
        <v>944</v>
      </c>
      <c r="D34" s="148" t="s">
        <v>207</v>
      </c>
      <c r="E34" s="309"/>
    </row>
    <row r="35" spans="1:5">
      <c r="A35" s="465" t="s">
        <v>945</v>
      </c>
      <c r="B35" s="466"/>
      <c r="C35" s="315"/>
      <c r="D35" s="315"/>
      <c r="E35" s="469"/>
    </row>
    <row r="36" spans="1:5">
      <c r="A36" s="467"/>
      <c r="B36" s="468"/>
      <c r="C36" s="315"/>
      <c r="D36" s="315"/>
      <c r="E36" s="470"/>
    </row>
    <row r="37" spans="1:5">
      <c r="A37" s="142">
        <v>19</v>
      </c>
      <c r="B37" s="85" t="s">
        <v>948</v>
      </c>
      <c r="C37" s="224" t="s">
        <v>946</v>
      </c>
      <c r="D37" s="148" t="s">
        <v>207</v>
      </c>
      <c r="E37" s="309"/>
    </row>
    <row r="38" spans="1:5">
      <c r="A38" s="305">
        <v>20</v>
      </c>
      <c r="B38" s="85" t="s">
        <v>951</v>
      </c>
      <c r="C38" s="224" t="s">
        <v>950</v>
      </c>
      <c r="D38" s="148" t="s">
        <v>207</v>
      </c>
      <c r="E38" s="309" t="s">
        <v>1116</v>
      </c>
    </row>
    <row r="39" spans="1:5">
      <c r="A39" s="305">
        <v>21</v>
      </c>
      <c r="B39" s="85" t="s">
        <v>949</v>
      </c>
      <c r="C39" s="224" t="s">
        <v>947</v>
      </c>
      <c r="D39" s="148" t="s">
        <v>207</v>
      </c>
      <c r="E39" s="311" t="s">
        <v>18</v>
      </c>
    </row>
    <row r="40" spans="1:5">
      <c r="A40" s="305">
        <v>22</v>
      </c>
      <c r="B40" s="85" t="s">
        <v>954</v>
      </c>
      <c r="C40" s="224" t="s">
        <v>953</v>
      </c>
      <c r="D40" s="148" t="s">
        <v>207</v>
      </c>
      <c r="E40" s="311" t="s">
        <v>18</v>
      </c>
    </row>
    <row r="41" spans="1:5">
      <c r="A41" s="142">
        <v>23</v>
      </c>
      <c r="B41" s="85" t="s">
        <v>956</v>
      </c>
      <c r="C41" s="224" t="s">
        <v>957</v>
      </c>
      <c r="D41" s="148" t="s">
        <v>207</v>
      </c>
      <c r="E41" s="309"/>
    </row>
    <row r="42" spans="1:5">
      <c r="A42" s="305">
        <v>24</v>
      </c>
      <c r="B42" s="85" t="s">
        <v>958</v>
      </c>
      <c r="C42" s="224" t="s">
        <v>959</v>
      </c>
      <c r="D42" s="148" t="s">
        <v>207</v>
      </c>
      <c r="E42" s="311" t="s">
        <v>18</v>
      </c>
    </row>
    <row r="43" spans="1:5">
      <c r="A43" s="142">
        <v>25</v>
      </c>
      <c r="B43" s="85" t="s">
        <v>961</v>
      </c>
      <c r="C43" s="224" t="s">
        <v>960</v>
      </c>
      <c r="D43" s="148" t="s">
        <v>207</v>
      </c>
      <c r="E43" s="309"/>
    </row>
    <row r="44" spans="1:5">
      <c r="A44" s="305">
        <v>26</v>
      </c>
      <c r="B44" s="85" t="s">
        <v>963</v>
      </c>
      <c r="C44" s="224" t="s">
        <v>962</v>
      </c>
      <c r="D44" s="148" t="s">
        <v>207</v>
      </c>
      <c r="E44" s="311" t="s">
        <v>18</v>
      </c>
    </row>
    <row r="45" spans="1:5">
      <c r="A45" s="142">
        <v>27</v>
      </c>
      <c r="B45" s="85" t="s">
        <v>965</v>
      </c>
      <c r="C45" s="224" t="s">
        <v>964</v>
      </c>
      <c r="D45" s="148" t="s">
        <v>207</v>
      </c>
      <c r="E45" s="309"/>
    </row>
    <row r="46" spans="1:5">
      <c r="A46" s="305">
        <v>28</v>
      </c>
      <c r="B46" s="85" t="s">
        <v>969</v>
      </c>
      <c r="C46" s="224" t="s">
        <v>966</v>
      </c>
      <c r="D46" s="148" t="s">
        <v>207</v>
      </c>
      <c r="E46" s="311" t="s">
        <v>18</v>
      </c>
    </row>
    <row r="47" spans="1:5">
      <c r="A47" s="305">
        <v>29</v>
      </c>
      <c r="B47" s="85" t="s">
        <v>970</v>
      </c>
      <c r="C47" s="224" t="s">
        <v>967</v>
      </c>
      <c r="D47" s="148" t="s">
        <v>207</v>
      </c>
      <c r="E47" s="311" t="s">
        <v>18</v>
      </c>
    </row>
    <row r="48" spans="1:5">
      <c r="A48" s="305">
        <v>30</v>
      </c>
      <c r="B48" s="85" t="s">
        <v>971</v>
      </c>
      <c r="C48" s="224" t="s">
        <v>968</v>
      </c>
      <c r="D48" s="148" t="s">
        <v>207</v>
      </c>
      <c r="E48" s="311" t="s">
        <v>18</v>
      </c>
    </row>
    <row r="49" spans="1:5">
      <c r="A49" s="465" t="s">
        <v>976</v>
      </c>
      <c r="B49" s="466"/>
      <c r="C49" s="315"/>
      <c r="D49" s="315"/>
      <c r="E49" s="469"/>
    </row>
    <row r="50" spans="1:5">
      <c r="A50" s="467"/>
      <c r="B50" s="468"/>
      <c r="C50" s="315"/>
      <c r="D50" s="315"/>
      <c r="E50" s="470"/>
    </row>
    <row r="51" spans="1:5">
      <c r="A51" s="305">
        <v>31</v>
      </c>
      <c r="B51" s="85" t="s">
        <v>974</v>
      </c>
      <c r="C51" s="224" t="s">
        <v>973</v>
      </c>
      <c r="D51" s="148" t="s">
        <v>207</v>
      </c>
      <c r="E51" s="311" t="s">
        <v>18</v>
      </c>
    </row>
    <row r="52" spans="1:5">
      <c r="A52" s="305">
        <v>32</v>
      </c>
      <c r="B52" s="85" t="s">
        <v>975</v>
      </c>
      <c r="C52" s="224" t="s">
        <v>952</v>
      </c>
      <c r="D52" s="148" t="s">
        <v>207</v>
      </c>
      <c r="E52" s="311" t="s">
        <v>18</v>
      </c>
    </row>
    <row r="53" spans="1:5">
      <c r="A53" s="465" t="s">
        <v>1174</v>
      </c>
      <c r="B53" s="466"/>
      <c r="C53" s="315"/>
      <c r="D53" s="315"/>
      <c r="E53" s="469"/>
    </row>
    <row r="54" spans="1:5">
      <c r="A54" s="467"/>
      <c r="B54" s="468"/>
      <c r="C54" s="315"/>
      <c r="D54" s="315"/>
      <c r="E54" s="470"/>
    </row>
    <row r="55" spans="1:5">
      <c r="A55" s="52">
        <v>33</v>
      </c>
      <c r="B55" s="80" t="s">
        <v>978</v>
      </c>
      <c r="C55" s="224" t="s">
        <v>955</v>
      </c>
      <c r="D55" s="148" t="s">
        <v>207</v>
      </c>
      <c r="E55" s="310"/>
    </row>
    <row r="56" spans="1:5">
      <c r="A56" s="52">
        <v>34</v>
      </c>
      <c r="B56" s="80" t="s">
        <v>979</v>
      </c>
      <c r="C56" s="224" t="s">
        <v>977</v>
      </c>
      <c r="D56" s="148" t="s">
        <v>207</v>
      </c>
      <c r="E56" s="310"/>
    </row>
    <row r="57" spans="1:5">
      <c r="A57" s="465" t="s">
        <v>980</v>
      </c>
      <c r="B57" s="466"/>
      <c r="C57" s="315"/>
      <c r="D57" s="315"/>
      <c r="E57" s="469"/>
    </row>
    <row r="58" spans="1:5">
      <c r="A58" s="467"/>
      <c r="B58" s="468"/>
      <c r="C58" s="315"/>
      <c r="D58" s="315"/>
      <c r="E58" s="470"/>
    </row>
    <row r="59" spans="1:5">
      <c r="A59" s="305">
        <v>35</v>
      </c>
      <c r="B59" s="80" t="s">
        <v>981</v>
      </c>
      <c r="C59" s="148" t="s">
        <v>988</v>
      </c>
      <c r="D59" s="148" t="s">
        <v>207</v>
      </c>
      <c r="E59" s="311" t="s">
        <v>18</v>
      </c>
    </row>
    <row r="60" spans="1:5">
      <c r="A60" s="305">
        <v>36</v>
      </c>
      <c r="B60" s="82" t="s">
        <v>982</v>
      </c>
      <c r="C60" s="148" t="s">
        <v>989</v>
      </c>
      <c r="D60" s="148" t="s">
        <v>207</v>
      </c>
      <c r="E60" s="311" t="s">
        <v>18</v>
      </c>
    </row>
    <row r="61" spans="1:5">
      <c r="A61" s="305">
        <v>37</v>
      </c>
      <c r="B61" s="82" t="s">
        <v>983</v>
      </c>
      <c r="C61" s="148" t="s">
        <v>990</v>
      </c>
      <c r="D61" s="148" t="s">
        <v>207</v>
      </c>
      <c r="E61" s="311" t="s">
        <v>18</v>
      </c>
    </row>
    <row r="62" spans="1:5">
      <c r="A62" s="305">
        <v>38</v>
      </c>
      <c r="B62" s="83" t="s">
        <v>984</v>
      </c>
      <c r="C62" s="148" t="s">
        <v>991</v>
      </c>
      <c r="D62" s="148" t="s">
        <v>207</v>
      </c>
      <c r="E62" s="311" t="s">
        <v>18</v>
      </c>
    </row>
    <row r="63" spans="1:5">
      <c r="A63" s="305">
        <v>39</v>
      </c>
      <c r="B63" s="51" t="s">
        <v>985</v>
      </c>
      <c r="C63" s="148" t="s">
        <v>992</v>
      </c>
      <c r="D63" s="148" t="s">
        <v>207</v>
      </c>
      <c r="E63" s="311" t="s">
        <v>18</v>
      </c>
    </row>
    <row r="64" spans="1:5">
      <c r="A64" s="305">
        <v>40</v>
      </c>
      <c r="B64" s="84" t="s">
        <v>986</v>
      </c>
      <c r="C64" s="148" t="s">
        <v>993</v>
      </c>
      <c r="D64" s="148" t="s">
        <v>207</v>
      </c>
      <c r="E64" s="311" t="s">
        <v>18</v>
      </c>
    </row>
    <row r="65" spans="1:5">
      <c r="A65" s="305">
        <v>41</v>
      </c>
      <c r="B65" s="84" t="s">
        <v>987</v>
      </c>
      <c r="C65" s="148" t="s">
        <v>994</v>
      </c>
      <c r="D65" s="148" t="s">
        <v>207</v>
      </c>
      <c r="E65" s="311" t="s">
        <v>18</v>
      </c>
    </row>
    <row r="66" spans="1:5">
      <c r="A66" s="465" t="s">
        <v>995</v>
      </c>
      <c r="B66" s="466"/>
      <c r="C66" s="315"/>
      <c r="D66" s="315"/>
      <c r="E66" s="469"/>
    </row>
    <row r="67" spans="1:5">
      <c r="A67" s="467"/>
      <c r="B67" s="468"/>
      <c r="C67" s="315"/>
      <c r="D67" s="315"/>
      <c r="E67" s="470"/>
    </row>
    <row r="68" spans="1:5">
      <c r="A68" s="305">
        <v>42</v>
      </c>
      <c r="B68" s="314" t="s">
        <v>996</v>
      </c>
      <c r="C68" s="148" t="s">
        <v>997</v>
      </c>
      <c r="D68" s="148" t="s">
        <v>207</v>
      </c>
      <c r="E68" s="311" t="s">
        <v>18</v>
      </c>
    </row>
    <row r="69" spans="1:5">
      <c r="A69" s="465" t="s">
        <v>998</v>
      </c>
      <c r="B69" s="466"/>
      <c r="C69" s="315"/>
      <c r="D69" s="315"/>
      <c r="E69" s="469"/>
    </row>
    <row r="70" spans="1:5">
      <c r="A70" s="467"/>
      <c r="B70" s="468"/>
      <c r="C70" s="315"/>
      <c r="D70" s="315"/>
      <c r="E70" s="470"/>
    </row>
    <row r="71" spans="1:5">
      <c r="A71" s="142">
        <v>43</v>
      </c>
      <c r="B71" s="85" t="s">
        <v>999</v>
      </c>
      <c r="C71" s="224" t="s">
        <v>1000</v>
      </c>
      <c r="D71" s="148" t="s">
        <v>207</v>
      </c>
      <c r="E71" s="309"/>
    </row>
    <row r="72" spans="1:5">
      <c r="A72" s="142">
        <v>44</v>
      </c>
      <c r="B72" s="85" t="s">
        <v>1002</v>
      </c>
      <c r="C72" s="224" t="s">
        <v>1001</v>
      </c>
      <c r="D72" s="148" t="s">
        <v>207</v>
      </c>
      <c r="E72" s="309"/>
    </row>
    <row r="73" spans="1:5">
      <c r="A73" s="142">
        <v>45</v>
      </c>
      <c r="B73" s="85" t="s">
        <v>1004</v>
      </c>
      <c r="C73" s="224" t="s">
        <v>1003</v>
      </c>
      <c r="D73" s="148" t="s">
        <v>207</v>
      </c>
      <c r="E73" s="309"/>
    </row>
    <row r="74" spans="1:5">
      <c r="A74" s="305">
        <v>46</v>
      </c>
      <c r="B74" s="84" t="s">
        <v>1005</v>
      </c>
      <c r="C74" s="148" t="s">
        <v>1006</v>
      </c>
      <c r="D74" s="148" t="s">
        <v>207</v>
      </c>
      <c r="E74" s="311" t="s">
        <v>18</v>
      </c>
    </row>
    <row r="75" spans="1:5">
      <c r="A75" s="142">
        <v>47</v>
      </c>
      <c r="B75" s="85" t="s">
        <v>1008</v>
      </c>
      <c r="C75" s="224" t="s">
        <v>1007</v>
      </c>
      <c r="D75" s="148" t="s">
        <v>207</v>
      </c>
      <c r="E75" s="309"/>
    </row>
    <row r="76" spans="1:5">
      <c r="A76" s="305">
        <v>48</v>
      </c>
      <c r="B76" s="85" t="s">
        <v>1010</v>
      </c>
      <c r="C76" s="224" t="s">
        <v>1009</v>
      </c>
      <c r="D76" s="224" t="s">
        <v>207</v>
      </c>
      <c r="E76" s="309" t="s">
        <v>18</v>
      </c>
    </row>
    <row r="77" spans="1:5">
      <c r="A77" s="305">
        <v>49</v>
      </c>
      <c r="B77" s="313" t="s">
        <v>1011</v>
      </c>
      <c r="C77" s="224" t="s">
        <v>1012</v>
      </c>
      <c r="D77" s="148" t="s">
        <v>207</v>
      </c>
      <c r="E77" s="311" t="s">
        <v>18</v>
      </c>
    </row>
    <row r="78" spans="1:5">
      <c r="A78" s="52">
        <v>50</v>
      </c>
      <c r="B78" s="85" t="s">
        <v>1014</v>
      </c>
      <c r="C78" s="224" t="s">
        <v>1013</v>
      </c>
      <c r="D78" s="148" t="s">
        <v>207</v>
      </c>
      <c r="E78" s="309"/>
    </row>
    <row r="79" spans="1:5">
      <c r="A79" s="465" t="s">
        <v>1015</v>
      </c>
      <c r="B79" s="466"/>
      <c r="C79" s="315"/>
      <c r="D79" s="315"/>
      <c r="E79" s="469"/>
    </row>
    <row r="80" spans="1:5">
      <c r="A80" s="467"/>
      <c r="B80" s="468"/>
      <c r="C80" s="315"/>
      <c r="D80" s="315"/>
      <c r="E80" s="470"/>
    </row>
    <row r="81" spans="1:5">
      <c r="A81" s="305">
        <v>51</v>
      </c>
      <c r="B81" s="84" t="s">
        <v>1021</v>
      </c>
      <c r="C81" s="148" t="s">
        <v>1016</v>
      </c>
      <c r="D81" s="148" t="s">
        <v>207</v>
      </c>
      <c r="E81" s="311" t="s">
        <v>18</v>
      </c>
    </row>
    <row r="82" spans="1:5">
      <c r="A82" s="305">
        <v>52</v>
      </c>
      <c r="B82" s="84" t="s">
        <v>1022</v>
      </c>
      <c r="C82" s="148" t="s">
        <v>1017</v>
      </c>
      <c r="D82" s="148" t="s">
        <v>207</v>
      </c>
      <c r="E82" s="311" t="s">
        <v>18</v>
      </c>
    </row>
    <row r="83" spans="1:5">
      <c r="A83" s="305">
        <v>53</v>
      </c>
      <c r="B83" s="84" t="s">
        <v>1023</v>
      </c>
      <c r="C83" s="148" t="s">
        <v>1018</v>
      </c>
      <c r="D83" s="148" t="s">
        <v>207</v>
      </c>
      <c r="E83" s="311" t="s">
        <v>18</v>
      </c>
    </row>
    <row r="84" spans="1:5">
      <c r="A84" s="305">
        <v>54</v>
      </c>
      <c r="B84" s="84" t="s">
        <v>1024</v>
      </c>
      <c r="C84" s="148" t="s">
        <v>1019</v>
      </c>
      <c r="D84" s="148" t="s">
        <v>207</v>
      </c>
      <c r="E84" s="311" t="s">
        <v>18</v>
      </c>
    </row>
    <row r="85" spans="1:5">
      <c r="A85" s="305">
        <v>55</v>
      </c>
      <c r="B85" s="84" t="s">
        <v>1025</v>
      </c>
      <c r="C85" s="148" t="s">
        <v>1020</v>
      </c>
      <c r="D85" s="148" t="s">
        <v>207</v>
      </c>
      <c r="E85" s="311" t="s">
        <v>18</v>
      </c>
    </row>
    <row r="86" spans="1:5">
      <c r="A86" s="465" t="s">
        <v>1027</v>
      </c>
      <c r="B86" s="466"/>
      <c r="C86" s="315"/>
      <c r="D86" s="315"/>
      <c r="E86" s="469"/>
    </row>
    <row r="87" spans="1:5">
      <c r="A87" s="467"/>
      <c r="B87" s="468"/>
      <c r="C87" s="315"/>
      <c r="D87" s="315"/>
      <c r="E87" s="470"/>
    </row>
    <row r="88" spans="1:5">
      <c r="A88" s="316">
        <v>56</v>
      </c>
      <c r="B88" s="85" t="s">
        <v>1029</v>
      </c>
      <c r="C88" s="224" t="s">
        <v>1028</v>
      </c>
      <c r="D88" s="148" t="s">
        <v>207</v>
      </c>
      <c r="E88" s="311" t="s">
        <v>18</v>
      </c>
    </row>
    <row r="89" spans="1:5">
      <c r="A89" s="316">
        <v>57</v>
      </c>
      <c r="B89" s="85" t="s">
        <v>1030</v>
      </c>
      <c r="C89" s="224" t="s">
        <v>1031</v>
      </c>
      <c r="D89" s="148" t="s">
        <v>207</v>
      </c>
      <c r="E89" s="311" t="s">
        <v>18</v>
      </c>
    </row>
    <row r="90" spans="1:5">
      <c r="A90" s="316">
        <v>58</v>
      </c>
      <c r="B90" s="85" t="s">
        <v>1035</v>
      </c>
      <c r="C90" s="224" t="s">
        <v>1032</v>
      </c>
      <c r="D90" s="148" t="s">
        <v>207</v>
      </c>
      <c r="E90" s="311" t="s">
        <v>18</v>
      </c>
    </row>
    <row r="91" spans="1:5">
      <c r="A91" s="316">
        <v>59</v>
      </c>
      <c r="B91" s="85" t="s">
        <v>1036</v>
      </c>
      <c r="C91" s="224" t="s">
        <v>1033</v>
      </c>
      <c r="D91" s="148" t="s">
        <v>207</v>
      </c>
      <c r="E91" s="311" t="s">
        <v>18</v>
      </c>
    </row>
    <row r="92" spans="1:5">
      <c r="A92" s="305">
        <v>60</v>
      </c>
      <c r="B92" s="85" t="s">
        <v>1037</v>
      </c>
      <c r="C92" s="224" t="s">
        <v>1034</v>
      </c>
      <c r="D92" s="148" t="s">
        <v>207</v>
      </c>
      <c r="E92" s="311" t="s">
        <v>18</v>
      </c>
    </row>
    <row r="93" spans="1:5">
      <c r="A93" s="465" t="s">
        <v>1038</v>
      </c>
      <c r="B93" s="466"/>
      <c r="C93" s="315"/>
      <c r="D93" s="315"/>
      <c r="E93" s="469"/>
    </row>
    <row r="94" spans="1:5">
      <c r="A94" s="467"/>
      <c r="B94" s="468"/>
      <c r="C94" s="315"/>
      <c r="D94" s="315"/>
      <c r="E94" s="470"/>
    </row>
    <row r="95" spans="1:5">
      <c r="A95" s="52">
        <v>61</v>
      </c>
      <c r="B95" s="85" t="s">
        <v>1040</v>
      </c>
      <c r="C95" s="224" t="s">
        <v>1039</v>
      </c>
      <c r="D95" s="148" t="s">
        <v>207</v>
      </c>
      <c r="E95" s="309"/>
    </row>
    <row r="96" spans="1:5">
      <c r="A96" s="465" t="s">
        <v>1041</v>
      </c>
      <c r="B96" s="466"/>
      <c r="C96" s="315"/>
      <c r="D96" s="315"/>
      <c r="E96" s="469"/>
    </row>
    <row r="97" spans="1:5">
      <c r="A97" s="467"/>
      <c r="B97" s="468"/>
      <c r="C97" s="315"/>
      <c r="D97" s="315"/>
      <c r="E97" s="470"/>
    </row>
    <row r="98" spans="1:5">
      <c r="A98" s="52">
        <v>62</v>
      </c>
      <c r="B98" s="84" t="s">
        <v>1047</v>
      </c>
      <c r="C98" s="148" t="s">
        <v>1042</v>
      </c>
      <c r="D98" s="148" t="s">
        <v>207</v>
      </c>
      <c r="E98" s="311"/>
    </row>
    <row r="99" spans="1:5">
      <c r="A99" s="305">
        <v>63</v>
      </c>
      <c r="B99" s="84" t="s">
        <v>1048</v>
      </c>
      <c r="C99" s="148" t="s">
        <v>1043</v>
      </c>
      <c r="D99" s="148" t="s">
        <v>207</v>
      </c>
      <c r="E99" s="311" t="s">
        <v>18</v>
      </c>
    </row>
    <row r="100" spans="1:5">
      <c r="A100" s="305">
        <v>64</v>
      </c>
      <c r="B100" s="84" t="s">
        <v>1049</v>
      </c>
      <c r="C100" s="148" t="s">
        <v>1044</v>
      </c>
      <c r="D100" s="148" t="s">
        <v>207</v>
      </c>
      <c r="E100" s="311" t="s">
        <v>18</v>
      </c>
    </row>
    <row r="101" spans="1:5">
      <c r="A101" s="305">
        <v>65</v>
      </c>
      <c r="B101" s="84" t="s">
        <v>1050</v>
      </c>
      <c r="C101" s="148" t="s">
        <v>1045</v>
      </c>
      <c r="D101" s="148" t="s">
        <v>207</v>
      </c>
      <c r="E101" s="311" t="s">
        <v>18</v>
      </c>
    </row>
    <row r="102" spans="1:5">
      <c r="A102" s="305">
        <v>66</v>
      </c>
      <c r="B102" s="84" t="s">
        <v>1051</v>
      </c>
      <c r="C102" s="148" t="s">
        <v>1046</v>
      </c>
      <c r="D102" s="148" t="s">
        <v>207</v>
      </c>
      <c r="E102" s="311" t="s">
        <v>18</v>
      </c>
    </row>
    <row r="103" spans="1:5">
      <c r="A103" s="465" t="s">
        <v>1052</v>
      </c>
      <c r="B103" s="466"/>
      <c r="C103" s="315"/>
      <c r="D103" s="315"/>
      <c r="E103" s="469"/>
    </row>
    <row r="104" spans="1:5">
      <c r="A104" s="467"/>
      <c r="B104" s="468"/>
      <c r="C104" s="315"/>
      <c r="D104" s="315"/>
      <c r="E104" s="470"/>
    </row>
    <row r="105" spans="1:5">
      <c r="A105" s="52">
        <v>67</v>
      </c>
      <c r="B105" s="80" t="s">
        <v>1056</v>
      </c>
      <c r="C105" s="148" t="s">
        <v>1053</v>
      </c>
      <c r="D105" s="148" t="s">
        <v>207</v>
      </c>
      <c r="E105" s="310"/>
    </row>
    <row r="106" spans="1:5">
      <c r="A106" s="305">
        <v>68</v>
      </c>
      <c r="B106" s="85" t="s">
        <v>1057</v>
      </c>
      <c r="C106" s="148" t="s">
        <v>1054</v>
      </c>
      <c r="D106" s="148" t="s">
        <v>207</v>
      </c>
      <c r="E106" s="309" t="s">
        <v>1116</v>
      </c>
    </row>
    <row r="107" spans="1:5">
      <c r="A107" s="52">
        <v>69</v>
      </c>
      <c r="B107" s="80" t="s">
        <v>1058</v>
      </c>
      <c r="C107" s="148" t="s">
        <v>1055</v>
      </c>
      <c r="D107" s="148" t="s">
        <v>207</v>
      </c>
      <c r="E107" s="310"/>
    </row>
    <row r="108" spans="1:5">
      <c r="A108" s="465" t="s">
        <v>1059</v>
      </c>
      <c r="B108" s="466"/>
      <c r="C108" s="315"/>
      <c r="D108" s="315"/>
      <c r="E108" s="469"/>
    </row>
    <row r="109" spans="1:5">
      <c r="A109" s="467"/>
      <c r="B109" s="468"/>
      <c r="C109" s="315"/>
      <c r="D109" s="315"/>
      <c r="E109" s="470"/>
    </row>
    <row r="110" spans="1:5">
      <c r="A110" s="52">
        <v>70</v>
      </c>
      <c r="B110" s="80" t="s">
        <v>1060</v>
      </c>
      <c r="C110" s="148" t="s">
        <v>1061</v>
      </c>
      <c r="D110" s="148" t="s">
        <v>207</v>
      </c>
      <c r="E110" s="310"/>
    </row>
    <row r="111" spans="1:5">
      <c r="A111" s="465" t="s">
        <v>1062</v>
      </c>
      <c r="B111" s="466"/>
      <c r="C111" s="315"/>
      <c r="D111" s="315"/>
      <c r="E111" s="469"/>
    </row>
    <row r="112" spans="1:5">
      <c r="A112" s="467"/>
      <c r="B112" s="468"/>
      <c r="C112" s="315"/>
      <c r="D112" s="315"/>
      <c r="E112" s="470"/>
    </row>
    <row r="113" spans="1:5">
      <c r="A113" s="142">
        <v>71</v>
      </c>
      <c r="B113" s="85" t="s">
        <v>436</v>
      </c>
      <c r="C113" s="224" t="s">
        <v>908</v>
      </c>
      <c r="D113" s="224" t="s">
        <v>577</v>
      </c>
      <c r="E113" s="311"/>
    </row>
    <row r="114" spans="1:5">
      <c r="A114" s="142">
        <v>72</v>
      </c>
      <c r="B114" s="85" t="s">
        <v>1063</v>
      </c>
      <c r="C114" s="224" t="s">
        <v>1064</v>
      </c>
      <c r="D114" s="148" t="s">
        <v>207</v>
      </c>
      <c r="E114" s="311"/>
    </row>
    <row r="115" spans="1:5">
      <c r="A115" s="316">
        <v>73</v>
      </c>
      <c r="B115" s="85" t="s">
        <v>1068</v>
      </c>
      <c r="C115" s="224" t="s">
        <v>1069</v>
      </c>
      <c r="D115" s="148" t="s">
        <v>207</v>
      </c>
      <c r="E115" s="311" t="s">
        <v>18</v>
      </c>
    </row>
    <row r="116" spans="1:5">
      <c r="A116" s="316">
        <v>74</v>
      </c>
      <c r="B116" s="85" t="s">
        <v>1070</v>
      </c>
      <c r="C116" s="224" t="s">
        <v>1066</v>
      </c>
      <c r="D116" s="148" t="s">
        <v>207</v>
      </c>
      <c r="E116" s="311" t="s">
        <v>18</v>
      </c>
    </row>
    <row r="117" spans="1:5">
      <c r="A117" s="52">
        <v>75</v>
      </c>
      <c r="B117" s="85" t="s">
        <v>1065</v>
      </c>
      <c r="C117" s="224" t="s">
        <v>1067</v>
      </c>
      <c r="D117" s="148" t="s">
        <v>207</v>
      </c>
      <c r="E117" s="311"/>
    </row>
    <row r="119" spans="1:5">
      <c r="A119" s="245"/>
      <c r="B119" s="246"/>
      <c r="C119" s="247"/>
      <c r="D119" s="247"/>
      <c r="E119" s="312"/>
    </row>
    <row r="120" spans="1:5">
      <c r="A120" s="37" t="s">
        <v>429</v>
      </c>
      <c r="B120" s="87"/>
    </row>
    <row r="121" spans="1:5">
      <c r="A121" s="37" t="s">
        <v>1177</v>
      </c>
    </row>
    <row r="129" spans="1:1">
      <c r="A129" s="99"/>
    </row>
    <row r="130" spans="1:1">
      <c r="A130" s="99"/>
    </row>
    <row r="131" spans="1:1">
      <c r="A131" s="99"/>
    </row>
    <row r="132" spans="1:1">
      <c r="A132" s="99"/>
    </row>
    <row r="133" spans="1:1">
      <c r="A133" s="99"/>
    </row>
    <row r="134" spans="1:1">
      <c r="A134" s="99"/>
    </row>
    <row r="135" spans="1:1">
      <c r="A135" s="99"/>
    </row>
    <row r="136" spans="1:1">
      <c r="A136" s="99"/>
    </row>
    <row r="137" spans="1:1">
      <c r="A137" s="99"/>
    </row>
    <row r="138" spans="1:1">
      <c r="A138" s="99"/>
    </row>
    <row r="139" spans="1:1">
      <c r="A139" s="99"/>
    </row>
    <row r="140" spans="1:1">
      <c r="A140" s="99"/>
    </row>
    <row r="141" spans="1:1">
      <c r="A141" s="99"/>
    </row>
    <row r="142" spans="1:1">
      <c r="A142" s="99"/>
    </row>
    <row r="143" spans="1:1">
      <c r="A143" s="99"/>
    </row>
    <row r="144" spans="1:1">
      <c r="A144" s="99"/>
    </row>
    <row r="145" spans="1:1">
      <c r="A145" s="99"/>
    </row>
    <row r="146" spans="1:1">
      <c r="A146" s="99"/>
    </row>
    <row r="147" spans="1:1">
      <c r="A147" s="99"/>
    </row>
    <row r="148" spans="1:1">
      <c r="A148" s="99"/>
    </row>
    <row r="149" spans="1:1">
      <c r="A149" s="99"/>
    </row>
    <row r="150" spans="1:1">
      <c r="A150" s="99"/>
    </row>
    <row r="151" spans="1:1">
      <c r="A151" s="99"/>
    </row>
    <row r="152" spans="1:1">
      <c r="A152" s="99"/>
    </row>
    <row r="153" spans="1:1">
      <c r="A153" s="99"/>
    </row>
    <row r="154" spans="1:1">
      <c r="A154" s="99"/>
    </row>
    <row r="155" spans="1:1">
      <c r="A155" s="99"/>
    </row>
    <row r="156" spans="1:1">
      <c r="A156" s="99"/>
    </row>
    <row r="157" spans="1:1">
      <c r="A157" s="99"/>
    </row>
    <row r="158" spans="1:1">
      <c r="A158" s="99"/>
    </row>
    <row r="159" spans="1:1">
      <c r="A159" s="99"/>
    </row>
    <row r="160" spans="1:1">
      <c r="A160" s="99"/>
    </row>
    <row r="161" spans="1:1">
      <c r="A161" s="99"/>
    </row>
    <row r="162" spans="1:1">
      <c r="A162" s="99"/>
    </row>
    <row r="163" spans="1:1">
      <c r="A163" s="99"/>
    </row>
    <row r="164" spans="1:1">
      <c r="A164" s="99"/>
    </row>
    <row r="165" spans="1:1">
      <c r="A165" s="99"/>
    </row>
    <row r="166" spans="1:1">
      <c r="A166" s="99"/>
    </row>
    <row r="167" spans="1:1">
      <c r="A167" s="99"/>
    </row>
    <row r="168" spans="1:1">
      <c r="A168" s="99"/>
    </row>
    <row r="169" spans="1:1">
      <c r="A169" s="99"/>
    </row>
    <row r="170" spans="1:1">
      <c r="A170" s="99"/>
    </row>
    <row r="171" spans="1:1">
      <c r="A171" s="99"/>
    </row>
    <row r="172" spans="1:1">
      <c r="A172" s="99"/>
    </row>
    <row r="173" spans="1:1">
      <c r="A173" s="99"/>
    </row>
    <row r="174" spans="1:1">
      <c r="A174" s="99"/>
    </row>
    <row r="175" spans="1:1">
      <c r="A175" s="99"/>
    </row>
    <row r="176" spans="1:1">
      <c r="A176" s="99"/>
    </row>
  </sheetData>
  <mergeCells count="39">
    <mergeCell ref="A2:C2"/>
    <mergeCell ref="E5:E6"/>
    <mergeCell ref="A5:B6"/>
    <mergeCell ref="A11:B12"/>
    <mergeCell ref="E11:E12"/>
    <mergeCell ref="A17:B18"/>
    <mergeCell ref="E17:E18"/>
    <mergeCell ref="E22:E23"/>
    <mergeCell ref="A26:B27"/>
    <mergeCell ref="E26:E27"/>
    <mergeCell ref="A31:B32"/>
    <mergeCell ref="E31:E32"/>
    <mergeCell ref="A22:B23"/>
    <mergeCell ref="A35:B36"/>
    <mergeCell ref="E35:E36"/>
    <mergeCell ref="A49:B50"/>
    <mergeCell ref="E49:E50"/>
    <mergeCell ref="A53:B54"/>
    <mergeCell ref="E53:E54"/>
    <mergeCell ref="A57:B58"/>
    <mergeCell ref="E57:E58"/>
    <mergeCell ref="A66:B67"/>
    <mergeCell ref="E66:E67"/>
    <mergeCell ref="A69:B70"/>
    <mergeCell ref="E69:E70"/>
    <mergeCell ref="A79:B80"/>
    <mergeCell ref="E79:E80"/>
    <mergeCell ref="A86:B87"/>
    <mergeCell ref="E86:E87"/>
    <mergeCell ref="A93:B94"/>
    <mergeCell ref="E93:E94"/>
    <mergeCell ref="A111:B112"/>
    <mergeCell ref="E111:E112"/>
    <mergeCell ref="A96:B97"/>
    <mergeCell ref="E96:E97"/>
    <mergeCell ref="A103:B104"/>
    <mergeCell ref="E103:E104"/>
    <mergeCell ref="A108:B109"/>
    <mergeCell ref="E108:E109"/>
  </mergeCells>
  <phoneticPr fontId="18" type="noConversion"/>
  <hyperlinks>
    <hyperlink ref="A19" location="'CC1'!A1" display="'CC1'!A1" xr:uid="{95BAD1CA-F185-473A-A44E-6266992DD81D}"/>
    <hyperlink ref="A33" location="'LIQ1'!A1" display="'LIQ1'!A1" xr:uid="{597610CB-87BB-4CB8-B74B-5D9D359CFB16}"/>
    <hyperlink ref="A8" location="'OV1'!A1" display="'OV1'!A1" xr:uid="{49C9CBAD-7857-4E42-9D55-72FE390F909B}"/>
    <hyperlink ref="A24" location="CCYB1!A1" display="CCYB1!A1" xr:uid="{D3C3F6BF-C02E-49A8-AD04-1E477B22B3B2}"/>
    <hyperlink ref="A25" location="CCYB2!A1" display="CCYB2!A1" xr:uid="{C29201A4-36E8-4DAE-B369-0428284820A1}"/>
    <hyperlink ref="A55" location="'CR4'!A1" display="'CR4'!A1" xr:uid="{C2DBE035-3C66-4528-B610-AE124B7A6B22}"/>
    <hyperlink ref="A56" location="'CR5'!A1" display="'CR5'!A1" xr:uid="{C36EF294-7664-45E2-9537-503D5182BBC1}"/>
    <hyperlink ref="A105" location="'AE1'!A1" display="'AE1'!A1" xr:uid="{CB29831B-FA83-47CB-A9F2-BC85CC5C59F9}"/>
    <hyperlink ref="A107" location="'AE3'!A1" display="'AE3'!A1" xr:uid="{8572F5CC-7F44-4B4D-9595-C7ADFDB57DEA}"/>
    <hyperlink ref="A113" location="'KM2'!A1" display="'KM2'!A1" xr:uid="{11CF0E9A-2814-4F9F-A521-3F71A4689808}"/>
    <hyperlink ref="A114" location="TLAC1!A1" display="TLAC1!A1" xr:uid="{646F8AA6-BE8D-4F8B-BD0A-EA06FD35982E}"/>
    <hyperlink ref="A117" location="TLAC3!A1" display="TLAC3!A1" xr:uid="{6FBE5594-5D97-4134-9493-AF22F907D1F3}"/>
    <hyperlink ref="A7" location="'KM1'!A1" display="'KM1'!A1" xr:uid="{379FCBEB-BDDB-45BB-8275-9D461D6F18E4}"/>
    <hyperlink ref="A30" location="'LR3'!A1" display="'LR3'!A1" xr:uid="{AC433AE4-4DAB-4BB0-9908-094C7796DD3A}"/>
    <hyperlink ref="A34" location="'LIQ2'!A1" display="'LIQ2'!A1" xr:uid="{917FC09F-582A-40A4-97E5-672373532445}"/>
    <hyperlink ref="A43" location="'CQ3'!A1" display="'CQ3'!A1" xr:uid="{BD104546-7D40-42C9-98FD-DE13F2926524}"/>
    <hyperlink ref="A37" location="'CR1'!A1" display="'CR1'!A1" xr:uid="{6B2BD872-5651-4658-AF34-B6DFCCBB7F04}"/>
    <hyperlink ref="A41" location="'CQ1'!A1" display="'CQ1'!A1" xr:uid="{AD3CA56D-CA12-4E4C-BBEF-FADDD83D4000}"/>
    <hyperlink ref="A71" location="'CCR1'!A1" display="'CCR1'!A1" xr:uid="{56601CC2-94B8-4EC2-9A82-6ABAA8E76784}"/>
    <hyperlink ref="A72" location="'CCR2'!A1" display="'CCR2'!A1" xr:uid="{5A54408C-3EAC-4C0F-9955-A3CC5200F0F0}"/>
    <hyperlink ref="A73" location="'CCR3'!A1" display="'CCR3'!A1" xr:uid="{4B7E2016-9BA8-4982-8861-EBCA8E669A10}"/>
    <hyperlink ref="A20" location="'CC2'!A1" display="'CC2'!A1" xr:uid="{5DD712EE-FE9B-4BF7-82C5-528C673789AE}"/>
    <hyperlink ref="A78" location="'CCR8'!A1" display="'CCR8'!A1" xr:uid="{5DE729C1-3DAB-4845-9C6D-49305B49E923}"/>
    <hyperlink ref="A95" location="'OR1'!A1" display="'OR1'!A1" xr:uid="{FF6A051F-7A7A-4613-BE71-ECBBFCBE6163}"/>
    <hyperlink ref="A21" location="CCA!A1" display="CCA!A1" xr:uid="{768C4ED1-1735-47A5-B461-3738A9FB7957}"/>
    <hyperlink ref="A28" location="'LR1'!A1" display="'LR1'!A1" xr:uid="{C06C6CF8-7755-4F65-9339-173D079B813B}"/>
    <hyperlink ref="A29" location="'LR2'!A1" display="'LR2'!A1" xr:uid="{49F7A333-F19E-478C-9144-36C9EDBCAF1C}"/>
    <hyperlink ref="A45" location="'CQ5'!A1" display="'CQ5'!A1" xr:uid="{5AB29B5A-7403-49E4-93D4-05C8FB02D11E}"/>
    <hyperlink ref="A75" location="'CCR5'!A1" display="'CCR5'!A1" xr:uid="{4955792C-1BED-451A-B4C1-49478571961B}"/>
    <hyperlink ref="A110" location="IRRBB1!A1" display="IRRBB1!A1" xr:uid="{37A65EDA-9978-4900-BE0B-374E3DD84284}"/>
    <hyperlink ref="A98" location="'REM1'!A1" display="'REM1'!A1" xr:uid="{7B834238-4ED6-4157-AEF3-0FDEC7184A5B}"/>
  </hyperlinks>
  <pageMargins left="0.7" right="0.7" top="0.75" bottom="0.75" header="0.3" footer="0.3"/>
  <pageSetup paperSize="9" scale="36"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4812F-1DC0-490A-B6E0-A99588593EDF}">
  <dimension ref="A1:I72"/>
  <sheetViews>
    <sheetView showGridLines="0" workbookViewId="0">
      <selection activeCell="C70" sqref="C70"/>
    </sheetView>
  </sheetViews>
  <sheetFormatPr baseColWidth="10" defaultRowHeight="14.4"/>
  <cols>
    <col min="2" max="2" width="111.33203125" customWidth="1"/>
    <col min="3" max="3" width="37.88671875" customWidth="1"/>
    <col min="4" max="4" width="25.44140625" customWidth="1"/>
  </cols>
  <sheetData>
    <row r="1" spans="1:9" ht="25.8">
      <c r="A1" s="165" t="s">
        <v>1161</v>
      </c>
      <c r="B1" s="250"/>
      <c r="C1" s="251"/>
      <c r="D1" s="250"/>
    </row>
    <row r="2" spans="1:9">
      <c r="A2" s="252"/>
      <c r="B2" s="37"/>
      <c r="C2" s="37"/>
      <c r="D2" s="37"/>
    </row>
    <row r="3" spans="1:9" s="99" customFormat="1">
      <c r="A3" s="252"/>
      <c r="B3" s="37"/>
      <c r="C3" s="37"/>
      <c r="D3" s="37"/>
    </row>
    <row r="4" spans="1:9">
      <c r="A4" s="253"/>
      <c r="B4" s="254"/>
      <c r="C4" s="510" t="s">
        <v>598</v>
      </c>
      <c r="D4" s="510"/>
    </row>
    <row r="5" spans="1:9">
      <c r="A5" s="511"/>
      <c r="B5" s="511"/>
      <c r="C5" s="214" t="s">
        <v>116</v>
      </c>
      <c r="D5" s="214" t="s">
        <v>117</v>
      </c>
    </row>
    <row r="6" spans="1:9">
      <c r="A6" s="511"/>
      <c r="B6" s="511"/>
      <c r="C6" s="423">
        <v>44926</v>
      </c>
      <c r="D6" s="423">
        <v>44561</v>
      </c>
    </row>
    <row r="7" spans="1:9">
      <c r="A7" s="507" t="s">
        <v>599</v>
      </c>
      <c r="B7" s="508"/>
      <c r="C7" s="508"/>
      <c r="D7" s="509"/>
    </row>
    <row r="8" spans="1:9">
      <c r="A8" s="256">
        <v>1</v>
      </c>
      <c r="B8" s="257" t="s">
        <v>600</v>
      </c>
      <c r="C8" s="114">
        <v>154872</v>
      </c>
      <c r="D8" s="419"/>
    </row>
    <row r="9" spans="1:9" ht="28.8">
      <c r="A9" s="258">
        <v>2</v>
      </c>
      <c r="B9" s="257" t="s">
        <v>601</v>
      </c>
      <c r="C9" s="112">
        <v>0</v>
      </c>
      <c r="D9" s="255"/>
    </row>
    <row r="10" spans="1:9">
      <c r="A10" s="258">
        <v>3</v>
      </c>
      <c r="B10" s="257" t="s">
        <v>602</v>
      </c>
      <c r="C10" s="112">
        <v>0</v>
      </c>
      <c r="D10" s="255"/>
    </row>
    <row r="11" spans="1:9">
      <c r="A11" s="258">
        <v>4</v>
      </c>
      <c r="B11" s="257" t="s">
        <v>603</v>
      </c>
      <c r="C11" s="112">
        <v>0</v>
      </c>
      <c r="D11" s="255"/>
    </row>
    <row r="12" spans="1:9">
      <c r="A12" s="258">
        <v>5</v>
      </c>
      <c r="B12" s="257" t="s">
        <v>604</v>
      </c>
      <c r="C12" s="112">
        <v>0</v>
      </c>
      <c r="D12" s="255"/>
    </row>
    <row r="13" spans="1:9">
      <c r="A13" s="256">
        <v>6</v>
      </c>
      <c r="B13" s="259" t="s">
        <v>605</v>
      </c>
      <c r="C13" s="112">
        <v>0</v>
      </c>
      <c r="D13" s="255"/>
    </row>
    <row r="14" spans="1:9">
      <c r="A14" s="264">
        <v>7</v>
      </c>
      <c r="B14" s="265" t="s">
        <v>606</v>
      </c>
      <c r="C14" s="114">
        <f>C8+C9+C10+C11+C12+C13</f>
        <v>154872</v>
      </c>
      <c r="D14" s="114">
        <v>144635</v>
      </c>
    </row>
    <row r="15" spans="1:9">
      <c r="A15" s="507" t="s">
        <v>607</v>
      </c>
      <c r="B15" s="508"/>
      <c r="C15" s="508"/>
      <c r="D15" s="509"/>
    </row>
    <row r="16" spans="1:9">
      <c r="A16" s="261">
        <v>8</v>
      </c>
      <c r="B16" s="257" t="s">
        <v>608</v>
      </c>
      <c r="C16" s="114">
        <v>748.33881099999996</v>
      </c>
      <c r="D16" s="255"/>
      <c r="I16" s="114"/>
    </row>
    <row r="17" spans="1:4">
      <c r="A17" s="261" t="s">
        <v>609</v>
      </c>
      <c r="B17" s="262" t="s">
        <v>610</v>
      </c>
      <c r="C17" s="112">
        <v>0</v>
      </c>
      <c r="D17" s="255"/>
    </row>
    <row r="18" spans="1:4">
      <c r="A18" s="261">
        <v>9</v>
      </c>
      <c r="B18" s="260" t="s">
        <v>611</v>
      </c>
      <c r="C18" s="114">
        <v>1256.418361</v>
      </c>
      <c r="D18" s="255"/>
    </row>
    <row r="19" spans="1:4">
      <c r="A19" s="258" t="s">
        <v>612</v>
      </c>
      <c r="B19" s="262" t="s">
        <v>613</v>
      </c>
      <c r="C19" s="112">
        <v>0</v>
      </c>
      <c r="D19" s="255"/>
    </row>
    <row r="20" spans="1:4">
      <c r="A20" s="223" t="s">
        <v>614</v>
      </c>
      <c r="B20" s="262" t="s">
        <v>615</v>
      </c>
      <c r="C20" s="112">
        <v>0</v>
      </c>
      <c r="D20" s="255"/>
    </row>
    <row r="21" spans="1:4">
      <c r="A21" s="258">
        <v>10</v>
      </c>
      <c r="B21" s="263" t="s">
        <v>616</v>
      </c>
      <c r="C21" s="114">
        <v>-896.74110299999995</v>
      </c>
      <c r="D21" s="255"/>
    </row>
    <row r="22" spans="1:4">
      <c r="A22" s="258" t="s">
        <v>617</v>
      </c>
      <c r="B22" s="263" t="s">
        <v>618</v>
      </c>
      <c r="C22" s="112">
        <v>0</v>
      </c>
      <c r="D22" s="255"/>
    </row>
    <row r="23" spans="1:4">
      <c r="A23" s="258" t="s">
        <v>619</v>
      </c>
      <c r="B23" s="263" t="s">
        <v>620</v>
      </c>
      <c r="C23" s="112">
        <v>0</v>
      </c>
      <c r="D23" s="255"/>
    </row>
    <row r="24" spans="1:4">
      <c r="A24" s="258">
        <v>11</v>
      </c>
      <c r="B24" s="259" t="s">
        <v>621</v>
      </c>
      <c r="C24" s="112">
        <v>0</v>
      </c>
      <c r="D24" s="255"/>
    </row>
    <row r="25" spans="1:4">
      <c r="A25" s="258">
        <v>12</v>
      </c>
      <c r="B25" s="259" t="s">
        <v>622</v>
      </c>
      <c r="C25" s="112">
        <v>0</v>
      </c>
      <c r="D25" s="255"/>
    </row>
    <row r="26" spans="1:4">
      <c r="A26" s="264">
        <v>13</v>
      </c>
      <c r="B26" s="265" t="s">
        <v>623</v>
      </c>
      <c r="C26" s="114">
        <f>C16+C17+C18+C19+C20+C21+C22+C23+C24+C25</f>
        <v>1108.0160690000002</v>
      </c>
      <c r="D26" s="114">
        <v>1325</v>
      </c>
    </row>
    <row r="27" spans="1:4">
      <c r="A27" s="507" t="s">
        <v>624</v>
      </c>
      <c r="B27" s="508"/>
      <c r="C27" s="508"/>
      <c r="D27" s="509"/>
    </row>
    <row r="28" spans="1:4">
      <c r="A28" s="256">
        <v>14</v>
      </c>
      <c r="B28" s="257" t="s">
        <v>625</v>
      </c>
      <c r="C28" s="112">
        <v>0</v>
      </c>
      <c r="D28" s="255"/>
    </row>
    <row r="29" spans="1:4">
      <c r="A29" s="256">
        <v>15</v>
      </c>
      <c r="B29" s="259" t="s">
        <v>626</v>
      </c>
      <c r="C29" s="112">
        <v>0</v>
      </c>
      <c r="D29" s="255"/>
    </row>
    <row r="30" spans="1:4">
      <c r="A30" s="256">
        <v>16</v>
      </c>
      <c r="B30" s="259" t="s">
        <v>627</v>
      </c>
      <c r="C30" s="112">
        <v>0</v>
      </c>
      <c r="D30" s="255"/>
    </row>
    <row r="31" spans="1:4">
      <c r="A31" s="258" t="s">
        <v>628</v>
      </c>
      <c r="B31" s="257" t="s">
        <v>629</v>
      </c>
      <c r="C31" s="112">
        <v>0</v>
      </c>
      <c r="D31" s="255"/>
    </row>
    <row r="32" spans="1:4">
      <c r="A32" s="258">
        <v>17</v>
      </c>
      <c r="B32" s="259" t="s">
        <v>630</v>
      </c>
      <c r="C32" s="112">
        <v>0</v>
      </c>
      <c r="D32" s="255"/>
    </row>
    <row r="33" spans="1:6">
      <c r="A33" s="258" t="s">
        <v>483</v>
      </c>
      <c r="B33" s="259" t="s">
        <v>631</v>
      </c>
      <c r="C33" s="112">
        <v>0</v>
      </c>
      <c r="D33" s="255"/>
    </row>
    <row r="34" spans="1:6">
      <c r="A34" s="264">
        <v>18</v>
      </c>
      <c r="B34" s="266" t="s">
        <v>632</v>
      </c>
      <c r="C34" s="112">
        <f>C28+C29+C30+C31+C32+C33</f>
        <v>0</v>
      </c>
      <c r="D34" s="255"/>
    </row>
    <row r="35" spans="1:6">
      <c r="A35" s="507" t="s">
        <v>633</v>
      </c>
      <c r="B35" s="508"/>
      <c r="C35" s="508"/>
      <c r="D35" s="509"/>
    </row>
    <row r="36" spans="1:6">
      <c r="A36" s="256">
        <v>19</v>
      </c>
      <c r="B36" s="257" t="s">
        <v>634</v>
      </c>
      <c r="C36" s="114">
        <v>17879.969557600016</v>
      </c>
      <c r="D36" s="255"/>
    </row>
    <row r="37" spans="1:6">
      <c r="A37" s="256">
        <v>20</v>
      </c>
      <c r="B37" s="257" t="s">
        <v>635</v>
      </c>
      <c r="C37" s="114">
        <f>C39-C36-C38</f>
        <v>-11095.450095220016</v>
      </c>
      <c r="D37" s="255"/>
    </row>
    <row r="38" spans="1:6">
      <c r="A38" s="256">
        <v>21</v>
      </c>
      <c r="B38" s="257" t="s">
        <v>636</v>
      </c>
      <c r="C38" s="414"/>
      <c r="D38" s="255"/>
    </row>
    <row r="39" spans="1:6">
      <c r="A39" s="264">
        <v>22</v>
      </c>
      <c r="B39" s="266" t="s">
        <v>637</v>
      </c>
      <c r="C39" s="114">
        <v>6784.5194623799998</v>
      </c>
      <c r="D39" s="114">
        <v>6644</v>
      </c>
      <c r="F39" s="99"/>
    </row>
    <row r="40" spans="1:6" ht="14.4" customHeight="1">
      <c r="A40" s="507" t="s">
        <v>638</v>
      </c>
      <c r="B40" s="508"/>
      <c r="C40" s="508"/>
      <c r="D40" s="509"/>
    </row>
    <row r="41" spans="1:6">
      <c r="A41" s="256" t="s">
        <v>490</v>
      </c>
      <c r="B41" s="257" t="s">
        <v>1162</v>
      </c>
      <c r="C41" s="112">
        <v>0</v>
      </c>
      <c r="D41" s="255"/>
    </row>
    <row r="42" spans="1:6">
      <c r="A42" s="261" t="s">
        <v>639</v>
      </c>
      <c r="B42" s="90" t="s">
        <v>640</v>
      </c>
      <c r="C42" s="112">
        <v>0</v>
      </c>
      <c r="D42" s="255"/>
    </row>
    <row r="43" spans="1:6">
      <c r="A43" s="267" t="s">
        <v>641</v>
      </c>
      <c r="B43" s="262" t="s">
        <v>642</v>
      </c>
      <c r="C43" s="112">
        <v>0</v>
      </c>
      <c r="D43" s="255"/>
    </row>
    <row r="44" spans="1:6" ht="14.4" customHeight="1">
      <c r="A44" s="267" t="s">
        <v>643</v>
      </c>
      <c r="B44" s="262" t="s">
        <v>1163</v>
      </c>
      <c r="C44" s="112">
        <v>0</v>
      </c>
      <c r="D44" s="255"/>
    </row>
    <row r="45" spans="1:6" ht="14.4" customHeight="1">
      <c r="A45" s="267" t="s">
        <v>644</v>
      </c>
      <c r="B45" s="262" t="s">
        <v>1164</v>
      </c>
      <c r="C45" s="112">
        <v>0</v>
      </c>
      <c r="D45" s="255"/>
    </row>
    <row r="46" spans="1:6">
      <c r="A46" s="267" t="s">
        <v>645</v>
      </c>
      <c r="B46" s="262" t="s">
        <v>646</v>
      </c>
      <c r="C46" s="112">
        <v>0</v>
      </c>
      <c r="D46" s="255"/>
    </row>
    <row r="47" spans="1:6">
      <c r="A47" s="267" t="s">
        <v>647</v>
      </c>
      <c r="B47" s="262" t="s">
        <v>648</v>
      </c>
      <c r="C47" s="112">
        <v>0</v>
      </c>
      <c r="D47" s="255"/>
    </row>
    <row r="48" spans="1:6">
      <c r="A48" s="267" t="s">
        <v>649</v>
      </c>
      <c r="B48" s="268" t="s">
        <v>650</v>
      </c>
      <c r="C48" s="112">
        <v>0</v>
      </c>
      <c r="D48" s="255"/>
    </row>
    <row r="49" spans="1:4">
      <c r="A49" s="267" t="s">
        <v>651</v>
      </c>
      <c r="B49" s="268" t="s">
        <v>652</v>
      </c>
      <c r="C49" s="112">
        <v>0</v>
      </c>
      <c r="D49" s="255"/>
    </row>
    <row r="50" spans="1:4">
      <c r="A50" s="267" t="s">
        <v>653</v>
      </c>
      <c r="B50" s="262" t="s">
        <v>654</v>
      </c>
      <c r="C50" s="112">
        <v>0</v>
      </c>
      <c r="D50" s="255"/>
    </row>
    <row r="51" spans="1:4">
      <c r="A51" s="269" t="s">
        <v>655</v>
      </c>
      <c r="B51" s="270" t="s">
        <v>656</v>
      </c>
      <c r="C51" s="112">
        <f>C41+C42+C43+C44+C45+C46+C47+C48+C49+C50</f>
        <v>0</v>
      </c>
      <c r="D51" s="255"/>
    </row>
    <row r="52" spans="1:4" ht="14.4" customHeight="1">
      <c r="A52" s="515" t="s">
        <v>657</v>
      </c>
      <c r="B52" s="516"/>
      <c r="C52" s="516"/>
      <c r="D52" s="517"/>
    </row>
    <row r="53" spans="1:4">
      <c r="A53" s="256">
        <v>23</v>
      </c>
      <c r="B53" s="271" t="s">
        <v>205</v>
      </c>
      <c r="C53" s="114">
        <v>14785</v>
      </c>
      <c r="D53" s="114">
        <v>14376</v>
      </c>
    </row>
    <row r="54" spans="1:4">
      <c r="A54" s="264">
        <v>24</v>
      </c>
      <c r="B54" s="272" t="s">
        <v>493</v>
      </c>
      <c r="C54" s="114">
        <f>C14+C26+C39+C51</f>
        <v>162764.53553138001</v>
      </c>
      <c r="D54" s="114">
        <v>152604</v>
      </c>
    </row>
    <row r="55" spans="1:4">
      <c r="A55" s="507" t="s">
        <v>544</v>
      </c>
      <c r="B55" s="508"/>
      <c r="C55" s="508"/>
      <c r="D55" s="509"/>
    </row>
    <row r="56" spans="1:4">
      <c r="A56" s="256">
        <v>25</v>
      </c>
      <c r="B56" s="255" t="s">
        <v>544</v>
      </c>
      <c r="C56" s="424">
        <f>C53/C54</f>
        <v>9.0836741257738801E-2</v>
      </c>
      <c r="D56" s="424">
        <f>D53/D54</f>
        <v>9.4204608005032636E-2</v>
      </c>
    </row>
    <row r="57" spans="1:4">
      <c r="A57" s="223" t="s">
        <v>658</v>
      </c>
      <c r="B57" s="90" t="s">
        <v>659</v>
      </c>
      <c r="C57" s="424">
        <f>C53/(C54-C43-C44)</f>
        <v>9.0836741257738801E-2</v>
      </c>
      <c r="D57" s="424"/>
    </row>
    <row r="58" spans="1:4">
      <c r="A58" s="261" t="s">
        <v>660</v>
      </c>
      <c r="B58" s="24" t="s">
        <v>1165</v>
      </c>
      <c r="C58" s="424">
        <f>C53/(C54+C11)</f>
        <v>9.0836741257738801E-2</v>
      </c>
      <c r="D58" s="424"/>
    </row>
    <row r="59" spans="1:4">
      <c r="A59" s="261">
        <v>26</v>
      </c>
      <c r="B59" s="90" t="s">
        <v>661</v>
      </c>
      <c r="C59" s="424">
        <v>0.03</v>
      </c>
      <c r="D59" s="424"/>
    </row>
    <row r="60" spans="1:4">
      <c r="A60" s="261" t="s">
        <v>497</v>
      </c>
      <c r="B60" s="90" t="s">
        <v>540</v>
      </c>
      <c r="C60" s="425" t="s">
        <v>668</v>
      </c>
      <c r="D60" s="424"/>
    </row>
    <row r="61" spans="1:4">
      <c r="A61" s="261" t="s">
        <v>662</v>
      </c>
      <c r="B61" s="90" t="s">
        <v>538</v>
      </c>
      <c r="C61" s="425" t="s">
        <v>668</v>
      </c>
      <c r="D61" s="424"/>
    </row>
    <row r="62" spans="1:4">
      <c r="A62" s="223">
        <v>27</v>
      </c>
      <c r="B62" s="90" t="s">
        <v>533</v>
      </c>
      <c r="C62" s="425" t="s">
        <v>668</v>
      </c>
      <c r="D62" s="424"/>
    </row>
    <row r="63" spans="1:4">
      <c r="A63" s="261" t="s">
        <v>663</v>
      </c>
      <c r="B63" s="90" t="s">
        <v>664</v>
      </c>
      <c r="C63" s="424">
        <f>C59</f>
        <v>0.03</v>
      </c>
      <c r="D63" s="255"/>
    </row>
    <row r="64" spans="1:4">
      <c r="A64" s="518" t="s">
        <v>665</v>
      </c>
      <c r="B64" s="519"/>
      <c r="C64" s="519"/>
      <c r="D64" s="520"/>
    </row>
    <row r="65" spans="1:4">
      <c r="A65" s="258" t="s">
        <v>666</v>
      </c>
      <c r="B65" s="259" t="s">
        <v>667</v>
      </c>
      <c r="C65" s="260" t="s">
        <v>668</v>
      </c>
      <c r="D65" s="255"/>
    </row>
    <row r="66" spans="1:4">
      <c r="A66" s="512" t="s">
        <v>669</v>
      </c>
      <c r="B66" s="513"/>
      <c r="C66" s="513"/>
      <c r="D66" s="514"/>
    </row>
    <row r="67" spans="1:4" ht="28.8">
      <c r="A67" s="223">
        <v>28</v>
      </c>
      <c r="B67" s="90" t="s">
        <v>670</v>
      </c>
      <c r="C67" s="112">
        <f>0</f>
        <v>0</v>
      </c>
      <c r="D67" s="273"/>
    </row>
    <row r="68" spans="1:4" ht="28.8">
      <c r="A68" s="223">
        <v>29</v>
      </c>
      <c r="B68" s="90" t="s">
        <v>671</v>
      </c>
      <c r="C68" s="112">
        <f>C28+C29</f>
        <v>0</v>
      </c>
      <c r="D68" s="273"/>
    </row>
    <row r="69" spans="1:4" ht="43.2">
      <c r="A69" s="223">
        <v>30</v>
      </c>
      <c r="B69" s="90" t="s">
        <v>672</v>
      </c>
      <c r="C69" s="112">
        <f>C54-C67+C68</f>
        <v>162764.53553138001</v>
      </c>
      <c r="D69" s="273"/>
    </row>
    <row r="70" spans="1:4" ht="43.2">
      <c r="A70" s="223" t="s">
        <v>673</v>
      </c>
      <c r="B70" s="90" t="s">
        <v>674</v>
      </c>
      <c r="C70" s="112">
        <f>C54-C68+C67+'LR1'!C9</f>
        <v>162764.53553138001</v>
      </c>
      <c r="D70" s="273"/>
    </row>
    <row r="71" spans="1:4" ht="43.2">
      <c r="A71" s="223">
        <v>31</v>
      </c>
      <c r="B71" s="90" t="s">
        <v>675</v>
      </c>
      <c r="C71" s="424">
        <f>C53/C69</f>
        <v>9.0836741257738801E-2</v>
      </c>
      <c r="D71" s="273"/>
    </row>
    <row r="72" spans="1:4" ht="43.2">
      <c r="A72" s="223" t="s">
        <v>676</v>
      </c>
      <c r="B72" s="90" t="s">
        <v>677</v>
      </c>
      <c r="C72" s="424">
        <f>C53/C70</f>
        <v>9.0836741257738801E-2</v>
      </c>
      <c r="D72" s="273"/>
    </row>
  </sheetData>
  <mergeCells count="11">
    <mergeCell ref="A66:D66"/>
    <mergeCell ref="A40:D40"/>
    <mergeCell ref="A52:D52"/>
    <mergeCell ref="A55:D55"/>
    <mergeCell ref="A64:D64"/>
    <mergeCell ref="A35:D35"/>
    <mergeCell ref="C4:D4"/>
    <mergeCell ref="A5:B6"/>
    <mergeCell ref="A7:D7"/>
    <mergeCell ref="A15:D15"/>
    <mergeCell ref="A27:D27"/>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82E84-7B5E-4381-AF67-E83ABE59156D}">
  <dimension ref="A1:C17"/>
  <sheetViews>
    <sheetView showGridLines="0" workbookViewId="0">
      <selection activeCell="C22" sqref="C22"/>
    </sheetView>
  </sheetViews>
  <sheetFormatPr baseColWidth="10" defaultRowHeight="14.4"/>
  <cols>
    <col min="2" max="2" width="93.5546875" customWidth="1"/>
    <col min="3" max="3" width="36.33203125" customWidth="1"/>
  </cols>
  <sheetData>
    <row r="1" spans="1:3" ht="25.8">
      <c r="A1" s="165" t="s">
        <v>1160</v>
      </c>
      <c r="B1" s="165"/>
      <c r="C1" s="165"/>
    </row>
    <row r="2" spans="1:3" ht="14.4" customHeight="1">
      <c r="A2" s="165"/>
      <c r="B2" s="165"/>
      <c r="C2" s="165"/>
    </row>
    <row r="3" spans="1:3" s="99" customFormat="1" ht="14.4" customHeight="1">
      <c r="A3" s="165"/>
      <c r="B3" s="165"/>
      <c r="C3" s="165"/>
    </row>
    <row r="4" spans="1:3">
      <c r="A4" s="274"/>
      <c r="B4" s="274"/>
      <c r="C4" s="275" t="s">
        <v>116</v>
      </c>
    </row>
    <row r="5" spans="1:3">
      <c r="A5" s="276"/>
      <c r="B5" s="276"/>
      <c r="C5" s="277" t="s">
        <v>598</v>
      </c>
    </row>
    <row r="6" spans="1:3">
      <c r="A6" s="264" t="s">
        <v>678</v>
      </c>
      <c r="B6" s="265" t="s">
        <v>679</v>
      </c>
      <c r="C6" s="114">
        <f>C7+C8</f>
        <v>225616.35027320089</v>
      </c>
    </row>
    <row r="7" spans="1:3">
      <c r="A7" s="278" t="s">
        <v>680</v>
      </c>
      <c r="B7" s="279" t="s">
        <v>681</v>
      </c>
      <c r="C7" s="114">
        <v>0</v>
      </c>
    </row>
    <row r="8" spans="1:3">
      <c r="A8" s="278" t="s">
        <v>682</v>
      </c>
      <c r="B8" s="279" t="s">
        <v>683</v>
      </c>
      <c r="C8" s="114">
        <f>C9+C10+C11+C12+C13+C14+C15+C16+C17</f>
        <v>225616.35027320089</v>
      </c>
    </row>
    <row r="9" spans="1:3">
      <c r="A9" s="278" t="s">
        <v>684</v>
      </c>
      <c r="B9" s="279" t="s">
        <v>167</v>
      </c>
      <c r="C9" s="114">
        <v>15012.4324834</v>
      </c>
    </row>
    <row r="10" spans="1:3">
      <c r="A10" s="278" t="s">
        <v>685</v>
      </c>
      <c r="B10" s="279" t="s">
        <v>686</v>
      </c>
      <c r="C10" s="114">
        <v>8848.5052950000008</v>
      </c>
    </row>
    <row r="11" spans="1:3">
      <c r="A11" s="278" t="s">
        <v>687</v>
      </c>
      <c r="B11" s="279" t="s">
        <v>688</v>
      </c>
      <c r="C11" s="114">
        <v>21.001735199999878</v>
      </c>
    </row>
    <row r="12" spans="1:3">
      <c r="A12" s="278" t="s">
        <v>458</v>
      </c>
      <c r="B12" s="279" t="s">
        <v>161</v>
      </c>
      <c r="C12" s="114">
        <v>2118.6666766080002</v>
      </c>
    </row>
    <row r="13" spans="1:3">
      <c r="A13" s="278" t="s">
        <v>460</v>
      </c>
      <c r="B13" s="279" t="s">
        <v>689</v>
      </c>
      <c r="C13" s="114">
        <v>159213.72328754998</v>
      </c>
    </row>
    <row r="14" spans="1:3">
      <c r="A14" s="278" t="s">
        <v>462</v>
      </c>
      <c r="B14" s="279" t="s">
        <v>690</v>
      </c>
      <c r="C14" s="114">
        <v>21325.284909542901</v>
      </c>
    </row>
    <row r="15" spans="1:3">
      <c r="A15" s="278" t="s">
        <v>464</v>
      </c>
      <c r="B15" s="280" t="s">
        <v>162</v>
      </c>
      <c r="C15" s="114">
        <v>12222.071902200001</v>
      </c>
    </row>
    <row r="16" spans="1:3">
      <c r="A16" s="278" t="s">
        <v>691</v>
      </c>
      <c r="B16" s="279" t="s">
        <v>165</v>
      </c>
      <c r="C16" s="114">
        <v>1098.8706434000001</v>
      </c>
    </row>
    <row r="17" spans="1:3">
      <c r="A17" s="278" t="s">
        <v>692</v>
      </c>
      <c r="B17" s="279" t="s">
        <v>693</v>
      </c>
      <c r="C17" s="114">
        <v>5755.7933402999988</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5E4D8-284B-4A58-A7C7-0CFD8C377EF9}">
  <sheetPr>
    <pageSetUpPr fitToPage="1"/>
  </sheetPr>
  <dimension ref="A1:J44"/>
  <sheetViews>
    <sheetView showGridLines="0" workbookViewId="0"/>
  </sheetViews>
  <sheetFormatPr baseColWidth="10" defaultRowHeight="14.4"/>
  <cols>
    <col min="1" max="1" width="7.6640625" style="50" customWidth="1"/>
    <col min="2" max="2" width="56.33203125" style="38" customWidth="1"/>
    <col min="3" max="10" width="10.88671875" style="38" customWidth="1"/>
  </cols>
  <sheetData>
    <row r="1" spans="1:10" ht="25.8">
      <c r="A1" s="192" t="s">
        <v>433</v>
      </c>
      <c r="B1" s="37"/>
      <c r="C1" s="37"/>
      <c r="D1" s="37"/>
      <c r="E1" s="37"/>
      <c r="F1" s="37"/>
      <c r="G1" s="37"/>
      <c r="H1" s="37"/>
      <c r="I1" s="37"/>
      <c r="J1" s="37"/>
    </row>
    <row r="2" spans="1:10">
      <c r="A2" s="191"/>
      <c r="B2" s="37"/>
      <c r="C2" s="37"/>
      <c r="D2" s="37"/>
      <c r="E2" s="37"/>
      <c r="F2" s="37"/>
      <c r="G2" s="37"/>
      <c r="H2" s="37"/>
      <c r="I2" s="37"/>
      <c r="J2" s="37"/>
    </row>
    <row r="4" spans="1:10">
      <c r="A4" s="536"/>
      <c r="B4" s="65" t="s">
        <v>350</v>
      </c>
      <c r="C4" s="66" t="s">
        <v>116</v>
      </c>
      <c r="D4" s="66" t="s">
        <v>117</v>
      </c>
      <c r="E4" s="66" t="s">
        <v>118</v>
      </c>
      <c r="F4" s="66" t="s">
        <v>119</v>
      </c>
      <c r="G4" s="66" t="s">
        <v>120</v>
      </c>
      <c r="H4" s="66" t="s">
        <v>121</v>
      </c>
      <c r="I4" s="66" t="s">
        <v>111</v>
      </c>
      <c r="J4" s="66" t="s">
        <v>122</v>
      </c>
    </row>
    <row r="5" spans="1:10">
      <c r="A5" s="537"/>
      <c r="B5" s="65" t="s">
        <v>427</v>
      </c>
      <c r="C5" s="528" t="s">
        <v>431</v>
      </c>
      <c r="D5" s="528"/>
      <c r="E5" s="528"/>
      <c r="F5" s="528"/>
      <c r="G5" s="529" t="s">
        <v>432</v>
      </c>
      <c r="H5" s="530"/>
      <c r="I5" s="530"/>
      <c r="J5" s="531"/>
    </row>
    <row r="6" spans="1:10">
      <c r="A6" s="410" t="s">
        <v>351</v>
      </c>
      <c r="B6" s="65" t="s">
        <v>352</v>
      </c>
      <c r="C6" s="67">
        <v>44926</v>
      </c>
      <c r="D6" s="67">
        <v>44834</v>
      </c>
      <c r="E6" s="67">
        <v>44742</v>
      </c>
      <c r="F6" s="67">
        <v>44651</v>
      </c>
      <c r="G6" s="67">
        <v>44926</v>
      </c>
      <c r="H6" s="67">
        <v>44834</v>
      </c>
      <c r="I6" s="67">
        <v>44742</v>
      </c>
      <c r="J6" s="67">
        <v>44651</v>
      </c>
    </row>
    <row r="7" spans="1:10" ht="15" customHeight="1">
      <c r="A7" s="411" t="s">
        <v>353</v>
      </c>
      <c r="B7" s="77" t="s">
        <v>354</v>
      </c>
      <c r="C7" s="78">
        <v>3</v>
      </c>
      <c r="D7" s="78">
        <v>3</v>
      </c>
      <c r="E7" s="78">
        <v>3</v>
      </c>
      <c r="F7" s="78">
        <v>3</v>
      </c>
      <c r="G7" s="78">
        <v>3</v>
      </c>
      <c r="H7" s="78">
        <v>3</v>
      </c>
      <c r="I7" s="78">
        <v>3</v>
      </c>
      <c r="J7" s="78">
        <v>3</v>
      </c>
    </row>
    <row r="8" spans="1:10">
      <c r="A8" s="532" t="s">
        <v>355</v>
      </c>
      <c r="B8" s="532"/>
      <c r="C8" s="532"/>
      <c r="D8" s="532"/>
      <c r="E8" s="532"/>
      <c r="F8" s="532"/>
      <c r="G8" s="532"/>
      <c r="H8" s="532"/>
      <c r="I8" s="532"/>
      <c r="J8" s="532"/>
    </row>
    <row r="9" spans="1:10" ht="30.75" customHeight="1">
      <c r="A9" s="149">
        <v>1</v>
      </c>
      <c r="B9" s="71" t="s">
        <v>356</v>
      </c>
      <c r="C9" s="533"/>
      <c r="D9" s="534"/>
      <c r="E9" s="534"/>
      <c r="F9" s="535"/>
      <c r="G9" s="70">
        <v>19319.916742696663</v>
      </c>
      <c r="H9" s="70">
        <v>20262.081854401964</v>
      </c>
      <c r="I9" s="70">
        <v>23582.247125983336</v>
      </c>
      <c r="J9" s="70">
        <v>21141.161869026666</v>
      </c>
    </row>
    <row r="10" spans="1:10">
      <c r="A10" s="523" t="s">
        <v>357</v>
      </c>
      <c r="B10" s="523"/>
      <c r="C10" s="523"/>
      <c r="D10" s="523"/>
      <c r="E10" s="523"/>
      <c r="F10" s="523"/>
      <c r="G10" s="523"/>
      <c r="H10" s="523"/>
      <c r="I10" s="523"/>
      <c r="J10" s="523"/>
    </row>
    <row r="11" spans="1:10" ht="28.8">
      <c r="A11" s="149">
        <v>2</v>
      </c>
      <c r="B11" s="71" t="s">
        <v>358</v>
      </c>
      <c r="C11" s="70">
        <v>35593.649966999998</v>
      </c>
      <c r="D11" s="70">
        <v>35628.249983986665</v>
      </c>
      <c r="E11" s="70">
        <v>35204.404528666666</v>
      </c>
      <c r="F11" s="70">
        <v>34831.99289566667</v>
      </c>
      <c r="G11" s="70">
        <v>1926.7705644333334</v>
      </c>
      <c r="H11" s="70">
        <v>1978.6108753388335</v>
      </c>
      <c r="I11" s="70">
        <v>1962.5727040333334</v>
      </c>
      <c r="J11" s="70">
        <v>1952.9559028166668</v>
      </c>
    </row>
    <row r="12" spans="1:10">
      <c r="A12" s="149">
        <v>3</v>
      </c>
      <c r="B12" s="72" t="s">
        <v>359</v>
      </c>
      <c r="C12" s="70">
        <v>24720.452129333335</v>
      </c>
      <c r="D12" s="70">
        <v>25451.972599569999</v>
      </c>
      <c r="E12" s="70">
        <v>25306.299874666667</v>
      </c>
      <c r="F12" s="70">
        <v>24992.472585333333</v>
      </c>
      <c r="G12" s="70">
        <v>1236.0226064666667</v>
      </c>
      <c r="H12" s="70">
        <v>1272.5986299785002</v>
      </c>
      <c r="I12" s="70">
        <v>1265.3149937333335</v>
      </c>
      <c r="J12" s="70">
        <v>1249.623629266667</v>
      </c>
    </row>
    <row r="13" spans="1:10">
      <c r="A13" s="149">
        <v>4</v>
      </c>
      <c r="B13" s="72" t="s">
        <v>360</v>
      </c>
      <c r="C13" s="70">
        <v>6672.4611530000002</v>
      </c>
      <c r="D13" s="70">
        <v>6855.1647841833328</v>
      </c>
      <c r="E13" s="70">
        <v>6739.0910526666667</v>
      </c>
      <c r="F13" s="70">
        <v>6868.2333749999998</v>
      </c>
      <c r="G13" s="70">
        <v>678.61905563333335</v>
      </c>
      <c r="H13" s="70">
        <v>696.36885860033328</v>
      </c>
      <c r="I13" s="70">
        <v>686.78289330000007</v>
      </c>
      <c r="J13" s="70">
        <v>698.73372555000003</v>
      </c>
    </row>
    <row r="14" spans="1:10">
      <c r="A14" s="149">
        <v>5</v>
      </c>
      <c r="B14" s="71" t="s">
        <v>361</v>
      </c>
      <c r="C14" s="70">
        <v>25912.735610333333</v>
      </c>
      <c r="D14" s="70">
        <v>27312.60806976333</v>
      </c>
      <c r="E14" s="70">
        <v>27825.194029666669</v>
      </c>
      <c r="F14" s="70">
        <v>26265.848913000005</v>
      </c>
      <c r="G14" s="70">
        <v>9378.8324047333354</v>
      </c>
      <c r="H14" s="70">
        <v>9985.2562758601689</v>
      </c>
      <c r="I14" s="70">
        <v>10379.885542733335</v>
      </c>
      <c r="J14" s="70">
        <v>10079.316771366668</v>
      </c>
    </row>
    <row r="15" spans="1:10" ht="28.8">
      <c r="A15" s="149">
        <v>6</v>
      </c>
      <c r="B15" s="72" t="s">
        <v>362</v>
      </c>
      <c r="C15" s="70">
        <v>4029.6328106666665</v>
      </c>
      <c r="D15" s="70">
        <v>4721.0921960033329</v>
      </c>
      <c r="E15" s="70">
        <v>4182.2105813333337</v>
      </c>
      <c r="F15" s="70">
        <v>3181.142143333333</v>
      </c>
      <c r="G15" s="70">
        <v>612.02703953333332</v>
      </c>
      <c r="H15" s="70">
        <v>740.80917852416667</v>
      </c>
      <c r="I15" s="70">
        <v>692.73924873333328</v>
      </c>
      <c r="J15" s="70">
        <v>511.57491090000002</v>
      </c>
    </row>
    <row r="16" spans="1:10">
      <c r="A16" s="149">
        <v>7</v>
      </c>
      <c r="B16" s="72" t="s">
        <v>363</v>
      </c>
      <c r="C16" s="70">
        <v>21609.560366999998</v>
      </c>
      <c r="D16" s="70">
        <v>22370.738568913333</v>
      </c>
      <c r="E16" s="70">
        <v>23343.893336333334</v>
      </c>
      <c r="F16" s="70">
        <v>22714.367209333333</v>
      </c>
      <c r="G16" s="70">
        <v>8493.2629325333346</v>
      </c>
      <c r="H16" s="70">
        <v>9023.6697924893324</v>
      </c>
      <c r="I16" s="70">
        <v>9388.0561820000003</v>
      </c>
      <c r="J16" s="70">
        <v>9197.4023001333335</v>
      </c>
    </row>
    <row r="17" spans="1:10">
      <c r="A17" s="149">
        <v>8</v>
      </c>
      <c r="B17" s="72" t="s">
        <v>364</v>
      </c>
      <c r="C17" s="70">
        <v>273.54243266666663</v>
      </c>
      <c r="D17" s="70">
        <v>220.77730484666665</v>
      </c>
      <c r="E17" s="70">
        <v>299.09011200000003</v>
      </c>
      <c r="F17" s="70">
        <v>370.33956033333334</v>
      </c>
      <c r="G17" s="70">
        <v>273.54243266666663</v>
      </c>
      <c r="H17" s="70">
        <v>220.77730484666665</v>
      </c>
      <c r="I17" s="70">
        <v>299.09011200000003</v>
      </c>
      <c r="J17" s="70">
        <v>370.33956033333334</v>
      </c>
    </row>
    <row r="18" spans="1:10">
      <c r="A18" s="149">
        <v>9</v>
      </c>
      <c r="B18" s="72" t="s">
        <v>365</v>
      </c>
      <c r="C18" s="527"/>
      <c r="D18" s="527"/>
      <c r="E18" s="527"/>
      <c r="F18" s="527"/>
      <c r="G18" s="70">
        <v>0</v>
      </c>
      <c r="H18" s="70">
        <v>0</v>
      </c>
      <c r="I18" s="70">
        <v>0</v>
      </c>
      <c r="J18" s="70">
        <v>0</v>
      </c>
    </row>
    <row r="19" spans="1:10">
      <c r="A19" s="149">
        <v>10</v>
      </c>
      <c r="B19" s="71" t="s">
        <v>366</v>
      </c>
      <c r="C19" s="70">
        <v>13354.819397666666</v>
      </c>
      <c r="D19" s="70">
        <v>13665.546929976665</v>
      </c>
      <c r="E19" s="70">
        <v>15256.726516000001</v>
      </c>
      <c r="F19" s="70">
        <v>13148.598054</v>
      </c>
      <c r="G19" s="70">
        <v>1375.38294365</v>
      </c>
      <c r="H19" s="70">
        <v>1406.6696359623336</v>
      </c>
      <c r="I19" s="70">
        <v>3162.1042030833328</v>
      </c>
      <c r="J19" s="70">
        <v>1775.6882964333333</v>
      </c>
    </row>
    <row r="20" spans="1:10" ht="28.8">
      <c r="A20" s="149">
        <v>11</v>
      </c>
      <c r="B20" s="72" t="s">
        <v>367</v>
      </c>
      <c r="C20" s="70">
        <v>483.04664833333339</v>
      </c>
      <c r="D20" s="70">
        <v>496.19997274333338</v>
      </c>
      <c r="E20" s="70">
        <v>603.35216266666669</v>
      </c>
      <c r="F20" s="70">
        <v>896.28101166666659</v>
      </c>
      <c r="G20" s="70">
        <v>483.04664833333339</v>
      </c>
      <c r="H20" s="70">
        <v>496.19997274333338</v>
      </c>
      <c r="I20" s="70">
        <v>603.35216266666669</v>
      </c>
      <c r="J20" s="70">
        <v>896.28101166666659</v>
      </c>
    </row>
    <row r="21" spans="1:10">
      <c r="A21" s="149">
        <v>12</v>
      </c>
      <c r="B21" s="72" t="s">
        <v>368</v>
      </c>
      <c r="C21" s="70">
        <v>70.437337666666664</v>
      </c>
      <c r="D21" s="70">
        <v>30.169812666666662</v>
      </c>
      <c r="E21" s="70">
        <v>1669.6815623333334</v>
      </c>
      <c r="F21" s="70">
        <v>37.863872666666666</v>
      </c>
      <c r="G21" s="70">
        <v>70.437337666666664</v>
      </c>
      <c r="H21" s="70">
        <v>30.169812666666662</v>
      </c>
      <c r="I21" s="70">
        <v>1669.6815623333334</v>
      </c>
      <c r="J21" s="70">
        <v>37.863872666666666</v>
      </c>
    </row>
    <row r="22" spans="1:10">
      <c r="A22" s="149">
        <v>13</v>
      </c>
      <c r="B22" s="72" t="s">
        <v>369</v>
      </c>
      <c r="C22" s="70">
        <v>12801.335411666665</v>
      </c>
      <c r="D22" s="70">
        <v>13139.177144566665</v>
      </c>
      <c r="E22" s="70">
        <v>12983.692790999999</v>
      </c>
      <c r="F22" s="70">
        <v>12214.453169666667</v>
      </c>
      <c r="G22" s="70">
        <v>821.89895765000017</v>
      </c>
      <c r="H22" s="70">
        <v>880.2998505523334</v>
      </c>
      <c r="I22" s="70">
        <v>889.07047808333334</v>
      </c>
      <c r="J22" s="70">
        <v>841.54341210000018</v>
      </c>
    </row>
    <row r="23" spans="1:10">
      <c r="A23" s="149">
        <v>14</v>
      </c>
      <c r="B23" s="71" t="s">
        <v>370</v>
      </c>
      <c r="C23" s="70">
        <v>405.23725066666663</v>
      </c>
      <c r="D23" s="70">
        <v>234.08434717333333</v>
      </c>
      <c r="E23" s="70">
        <v>333.37691766666666</v>
      </c>
      <c r="F23" s="70">
        <v>384.88055500000002</v>
      </c>
      <c r="G23" s="70">
        <v>405.23725066666663</v>
      </c>
      <c r="H23" s="70">
        <v>234.08434717333333</v>
      </c>
      <c r="I23" s="70">
        <v>333.37691766666666</v>
      </c>
      <c r="J23" s="70">
        <v>384.88055500000002</v>
      </c>
    </row>
    <row r="24" spans="1:10">
      <c r="A24" s="149">
        <v>15</v>
      </c>
      <c r="B24" s="71" t="s">
        <v>371</v>
      </c>
      <c r="C24" s="70">
        <v>11740.569227666667</v>
      </c>
      <c r="D24" s="70">
        <v>12085.269605923335</v>
      </c>
      <c r="E24" s="70">
        <v>10923.685958</v>
      </c>
      <c r="F24" s="70">
        <v>11291.750457666667</v>
      </c>
      <c r="G24" s="70">
        <v>691.07565900999998</v>
      </c>
      <c r="H24" s="70">
        <v>767.5505662454666</v>
      </c>
      <c r="I24" s="70">
        <v>1080.55671585</v>
      </c>
      <c r="J24" s="70">
        <v>940.56669745000011</v>
      </c>
    </row>
    <row r="25" spans="1:10">
      <c r="A25" s="73">
        <v>16</v>
      </c>
      <c r="B25" s="74" t="s">
        <v>372</v>
      </c>
      <c r="C25" s="527"/>
      <c r="D25" s="527"/>
      <c r="E25" s="527"/>
      <c r="F25" s="527"/>
      <c r="G25" s="70">
        <v>13777.298822493334</v>
      </c>
      <c r="H25" s="70">
        <v>14372.171700580133</v>
      </c>
      <c r="I25" s="70">
        <v>16918.496083366666</v>
      </c>
      <c r="J25" s="70">
        <v>15133.408223066666</v>
      </c>
    </row>
    <row r="26" spans="1:10">
      <c r="A26" s="523" t="s">
        <v>373</v>
      </c>
      <c r="B26" s="523"/>
      <c r="C26" s="523"/>
      <c r="D26" s="523"/>
      <c r="E26" s="523"/>
      <c r="F26" s="523"/>
      <c r="G26" s="523"/>
      <c r="H26" s="523"/>
      <c r="I26" s="523"/>
      <c r="J26" s="523"/>
    </row>
    <row r="27" spans="1:10">
      <c r="A27" s="149">
        <v>17</v>
      </c>
      <c r="B27" s="75" t="s">
        <v>374</v>
      </c>
      <c r="C27" s="70">
        <v>3628.89122</v>
      </c>
      <c r="D27" s="70">
        <v>1250.4982179199999</v>
      </c>
      <c r="E27" s="70">
        <v>3948.3225243333331</v>
      </c>
      <c r="F27" s="70">
        <v>3869.9536640000006</v>
      </c>
      <c r="G27" s="70">
        <v>0</v>
      </c>
      <c r="H27" s="70">
        <v>0</v>
      </c>
      <c r="I27" s="70">
        <v>0</v>
      </c>
      <c r="J27" s="70">
        <v>41.659607616666669</v>
      </c>
    </row>
    <row r="28" spans="1:10">
      <c r="A28" s="149">
        <v>18</v>
      </c>
      <c r="B28" s="75" t="s">
        <v>375</v>
      </c>
      <c r="C28" s="70">
        <v>1428.8949703333335</v>
      </c>
      <c r="D28" s="70">
        <v>734.79051701666674</v>
      </c>
      <c r="E28" s="70">
        <v>948.76192600000002</v>
      </c>
      <c r="F28" s="70">
        <v>831.24049233333335</v>
      </c>
      <c r="G28" s="70">
        <v>1283.9029444999999</v>
      </c>
      <c r="H28" s="70">
        <v>584.335825505</v>
      </c>
      <c r="I28" s="70">
        <v>787.82574849999992</v>
      </c>
      <c r="J28" s="70">
        <v>669.48871416666668</v>
      </c>
    </row>
    <row r="29" spans="1:10">
      <c r="A29" s="149">
        <v>19</v>
      </c>
      <c r="B29" s="75" t="s">
        <v>376</v>
      </c>
      <c r="C29" s="70">
        <v>112.42023466666667</v>
      </c>
      <c r="D29" s="70">
        <v>75.570596659999993</v>
      </c>
      <c r="E29" s="70">
        <v>132.180251</v>
      </c>
      <c r="F29" s="70">
        <v>45.597485666666671</v>
      </c>
      <c r="G29" s="70">
        <v>112.42023466666667</v>
      </c>
      <c r="H29" s="70">
        <v>75.570596659999993</v>
      </c>
      <c r="I29" s="70">
        <v>132.180251</v>
      </c>
      <c r="J29" s="70">
        <v>45.597485666666671</v>
      </c>
    </row>
    <row r="30" spans="1:10">
      <c r="A30" s="525" t="s">
        <v>377</v>
      </c>
      <c r="B30" s="522" t="s">
        <v>378</v>
      </c>
      <c r="C30" s="527"/>
      <c r="D30" s="527"/>
      <c r="E30" s="527"/>
      <c r="F30" s="527"/>
      <c r="G30" s="524">
        <v>0</v>
      </c>
      <c r="H30" s="524">
        <v>0</v>
      </c>
      <c r="I30" s="524">
        <v>0</v>
      </c>
      <c r="J30" s="524">
        <v>0</v>
      </c>
    </row>
    <row r="31" spans="1:10" ht="40.200000000000003" customHeight="1">
      <c r="A31" s="525"/>
      <c r="B31" s="522"/>
      <c r="C31" s="527"/>
      <c r="D31" s="527"/>
      <c r="E31" s="527"/>
      <c r="F31" s="527"/>
      <c r="G31" s="524">
        <v>0</v>
      </c>
      <c r="H31" s="524">
        <v>0</v>
      </c>
      <c r="I31" s="524">
        <v>0</v>
      </c>
      <c r="J31" s="524">
        <v>0</v>
      </c>
    </row>
    <row r="32" spans="1:10" ht="7.5" customHeight="1">
      <c r="A32" s="525" t="s">
        <v>379</v>
      </c>
      <c r="B32" s="522" t="s">
        <v>380</v>
      </c>
      <c r="C32" s="527"/>
      <c r="D32" s="527"/>
      <c r="E32" s="527"/>
      <c r="F32" s="527"/>
      <c r="G32" s="524">
        <v>0</v>
      </c>
      <c r="H32" s="524">
        <v>0</v>
      </c>
      <c r="I32" s="524">
        <v>0</v>
      </c>
      <c r="J32" s="524">
        <v>0</v>
      </c>
    </row>
    <row r="33" spans="1:10" ht="7.5" customHeight="1">
      <c r="A33" s="525"/>
      <c r="B33" s="522"/>
      <c r="C33" s="527"/>
      <c r="D33" s="527"/>
      <c r="E33" s="527"/>
      <c r="F33" s="527"/>
      <c r="G33" s="524">
        <v>0</v>
      </c>
      <c r="H33" s="524">
        <v>0</v>
      </c>
      <c r="I33" s="524">
        <v>0</v>
      </c>
      <c r="J33" s="524">
        <v>0</v>
      </c>
    </row>
    <row r="34" spans="1:10">
      <c r="A34" s="76">
        <v>20</v>
      </c>
      <c r="B34" s="71" t="s">
        <v>381</v>
      </c>
      <c r="C34" s="70">
        <v>5170.2064250000003</v>
      </c>
      <c r="D34" s="70">
        <v>2060.8593315966664</v>
      </c>
      <c r="E34" s="70">
        <v>5029.2647013333335</v>
      </c>
      <c r="F34" s="70">
        <v>4746.7916420000001</v>
      </c>
      <c r="G34" s="70">
        <v>1396.3231791666667</v>
      </c>
      <c r="H34" s="70">
        <v>659.90642216499998</v>
      </c>
      <c r="I34" s="70">
        <v>920.00599950000003</v>
      </c>
      <c r="J34" s="70">
        <v>756.74580745000003</v>
      </c>
    </row>
    <row r="35" spans="1:10" ht="7.5" customHeight="1">
      <c r="A35" s="525" t="s">
        <v>29</v>
      </c>
      <c r="B35" s="526" t="s">
        <v>382</v>
      </c>
      <c r="C35" s="521">
        <v>0</v>
      </c>
      <c r="D35" s="521">
        <v>0</v>
      </c>
      <c r="E35" s="521">
        <v>0</v>
      </c>
      <c r="F35" s="521">
        <v>0</v>
      </c>
      <c r="G35" s="521">
        <v>0</v>
      </c>
      <c r="H35" s="521">
        <v>0</v>
      </c>
      <c r="I35" s="521">
        <v>0</v>
      </c>
      <c r="J35" s="521">
        <v>0</v>
      </c>
    </row>
    <row r="36" spans="1:10" ht="7.5" customHeight="1">
      <c r="A36" s="525"/>
      <c r="B36" s="526"/>
      <c r="C36" s="522">
        <v>0</v>
      </c>
      <c r="D36" s="522">
        <v>0</v>
      </c>
      <c r="E36" s="522">
        <v>0</v>
      </c>
      <c r="F36" s="522">
        <v>0</v>
      </c>
      <c r="G36" s="522">
        <v>0</v>
      </c>
      <c r="H36" s="522">
        <v>0</v>
      </c>
      <c r="I36" s="522">
        <v>0</v>
      </c>
      <c r="J36" s="522">
        <v>0</v>
      </c>
    </row>
    <row r="37" spans="1:10" ht="7.5" customHeight="1">
      <c r="A37" s="525" t="s">
        <v>31</v>
      </c>
      <c r="B37" s="526" t="s">
        <v>383</v>
      </c>
      <c r="C37" s="521">
        <v>0</v>
      </c>
      <c r="D37" s="521">
        <v>0</v>
      </c>
      <c r="E37" s="521">
        <v>0</v>
      </c>
      <c r="F37" s="521">
        <v>0</v>
      </c>
      <c r="G37" s="521">
        <v>0</v>
      </c>
      <c r="H37" s="521">
        <v>0</v>
      </c>
      <c r="I37" s="521">
        <v>0</v>
      </c>
      <c r="J37" s="521">
        <v>0</v>
      </c>
    </row>
    <row r="38" spans="1:10" ht="7.5" customHeight="1">
      <c r="A38" s="525"/>
      <c r="B38" s="526"/>
      <c r="C38" s="522">
        <v>0</v>
      </c>
      <c r="D38" s="522">
        <v>0</v>
      </c>
      <c r="E38" s="522">
        <v>0</v>
      </c>
      <c r="F38" s="522">
        <v>0</v>
      </c>
      <c r="G38" s="522">
        <v>0</v>
      </c>
      <c r="H38" s="522">
        <v>0</v>
      </c>
      <c r="I38" s="522">
        <v>0</v>
      </c>
      <c r="J38" s="522">
        <v>0</v>
      </c>
    </row>
    <row r="39" spans="1:10" ht="7.5" customHeight="1">
      <c r="A39" s="525" t="s">
        <v>33</v>
      </c>
      <c r="B39" s="526" t="s">
        <v>384</v>
      </c>
      <c r="C39" s="521">
        <v>5170.2064250000003</v>
      </c>
      <c r="D39" s="521">
        <v>2060.8593315966664</v>
      </c>
      <c r="E39" s="521">
        <v>5029.2647013333335</v>
      </c>
      <c r="F39" s="521">
        <v>4746.7916420000001</v>
      </c>
      <c r="G39" s="521">
        <v>1396.3231791666667</v>
      </c>
      <c r="H39" s="521">
        <v>659.90642216499998</v>
      </c>
      <c r="I39" s="521">
        <v>920.00599950000003</v>
      </c>
      <c r="J39" s="521">
        <v>756.74580745000003</v>
      </c>
    </row>
    <row r="40" spans="1:10" ht="7.5" customHeight="1">
      <c r="A40" s="525"/>
      <c r="B40" s="526"/>
      <c r="C40" s="522">
        <v>0</v>
      </c>
      <c r="D40" s="522">
        <v>0</v>
      </c>
      <c r="E40" s="522">
        <v>0</v>
      </c>
      <c r="F40" s="522">
        <v>0</v>
      </c>
      <c r="G40" s="522">
        <v>0</v>
      </c>
      <c r="H40" s="522">
        <v>0</v>
      </c>
      <c r="I40" s="522">
        <v>0</v>
      </c>
      <c r="J40" s="522">
        <v>0</v>
      </c>
    </row>
    <row r="41" spans="1:10">
      <c r="A41" s="539" t="s">
        <v>385</v>
      </c>
      <c r="B41" s="539"/>
      <c r="C41" s="539"/>
      <c r="D41" s="539"/>
      <c r="E41" s="539"/>
      <c r="F41" s="539"/>
      <c r="G41" s="539"/>
      <c r="H41" s="539"/>
      <c r="I41" s="539"/>
      <c r="J41" s="539"/>
    </row>
    <row r="42" spans="1:10">
      <c r="A42" s="68">
        <v>21</v>
      </c>
      <c r="B42" s="69" t="s">
        <v>386</v>
      </c>
      <c r="C42" s="527"/>
      <c r="D42" s="527"/>
      <c r="E42" s="527"/>
      <c r="F42" s="527"/>
      <c r="G42" s="70">
        <v>19319.916742696663</v>
      </c>
      <c r="H42" s="70">
        <v>20262.081854401964</v>
      </c>
      <c r="I42" s="70">
        <v>23582.247125983336</v>
      </c>
      <c r="J42" s="70">
        <v>21141.161869026666</v>
      </c>
    </row>
    <row r="43" spans="1:10">
      <c r="A43" s="68">
        <v>22</v>
      </c>
      <c r="B43" s="71" t="s">
        <v>387</v>
      </c>
      <c r="C43" s="527"/>
      <c r="D43" s="527"/>
      <c r="E43" s="527"/>
      <c r="F43" s="527"/>
      <c r="G43" s="70">
        <v>12380.975643326668</v>
      </c>
      <c r="H43" s="70">
        <v>13712.265278415134</v>
      </c>
      <c r="I43" s="70">
        <v>15998.490083866667</v>
      </c>
      <c r="J43" s="70">
        <v>14376.662415616665</v>
      </c>
    </row>
    <row r="44" spans="1:10">
      <c r="A44" s="199">
        <v>23</v>
      </c>
      <c r="B44" s="200" t="s">
        <v>388</v>
      </c>
      <c r="C44" s="538"/>
      <c r="D44" s="538"/>
      <c r="E44" s="538"/>
      <c r="F44" s="538"/>
      <c r="G44" s="201">
        <v>1.560451881924998</v>
      </c>
      <c r="H44" s="201">
        <v>1.4776611626889309</v>
      </c>
      <c r="I44" s="201">
        <v>1.4740295491862914</v>
      </c>
      <c r="J44" s="201">
        <v>1.4705194611832892</v>
      </c>
    </row>
  </sheetData>
  <mergeCells count="61">
    <mergeCell ref="C43:F43"/>
    <mergeCell ref="C44:F44"/>
    <mergeCell ref="J32:J33"/>
    <mergeCell ref="J35:J36"/>
    <mergeCell ref="J37:J38"/>
    <mergeCell ref="J39:J40"/>
    <mergeCell ref="A41:J41"/>
    <mergeCell ref="C42:F42"/>
    <mergeCell ref="I39:I40"/>
    <mergeCell ref="I37:I38"/>
    <mergeCell ref="A39:A40"/>
    <mergeCell ref="B39:B40"/>
    <mergeCell ref="C39:C40"/>
    <mergeCell ref="D39:D40"/>
    <mergeCell ref="E39:E40"/>
    <mergeCell ref="F39:F40"/>
    <mergeCell ref="G39:G40"/>
    <mergeCell ref="C25:F25"/>
    <mergeCell ref="A26:J26"/>
    <mergeCell ref="B30:B31"/>
    <mergeCell ref="J30:J31"/>
    <mergeCell ref="A30:A31"/>
    <mergeCell ref="G30:G31"/>
    <mergeCell ref="H30:H31"/>
    <mergeCell ref="I30:I31"/>
    <mergeCell ref="C30:F30"/>
    <mergeCell ref="C31:F31"/>
    <mergeCell ref="H39:H40"/>
    <mergeCell ref="I35:I36"/>
    <mergeCell ref="A37:A38"/>
    <mergeCell ref="G32:G33"/>
    <mergeCell ref="H32:H33"/>
    <mergeCell ref="C5:F5"/>
    <mergeCell ref="G5:J5"/>
    <mergeCell ref="A8:B8"/>
    <mergeCell ref="C8:J8"/>
    <mergeCell ref="C9:F9"/>
    <mergeCell ref="A4:A5"/>
    <mergeCell ref="C18:F18"/>
    <mergeCell ref="G37:G38"/>
    <mergeCell ref="B37:B38"/>
    <mergeCell ref="C37:C38"/>
    <mergeCell ref="D37:D38"/>
    <mergeCell ref="E37:E38"/>
    <mergeCell ref="F37:F38"/>
    <mergeCell ref="H37:H38"/>
    <mergeCell ref="A10:B10"/>
    <mergeCell ref="C10:J10"/>
    <mergeCell ref="I32:I33"/>
    <mergeCell ref="A35:A36"/>
    <mergeCell ref="B35:B36"/>
    <mergeCell ref="C35:C36"/>
    <mergeCell ref="D35:D36"/>
    <mergeCell ref="E35:E36"/>
    <mergeCell ref="F35:F36"/>
    <mergeCell ref="G35:G36"/>
    <mergeCell ref="H35:H36"/>
    <mergeCell ref="A32:A33"/>
    <mergeCell ref="C32:F32"/>
    <mergeCell ref="C33:F33"/>
    <mergeCell ref="B32:B33"/>
  </mergeCells>
  <pageMargins left="0.7" right="0.7" top="0.75" bottom="0.75" header="0.3" footer="0.3"/>
  <pageSetup paperSize="9" scale="5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45A10-7C77-447A-B888-EF602AD72454}">
  <sheetPr>
    <pageSetUpPr fitToPage="1"/>
  </sheetPr>
  <dimension ref="A1:J50"/>
  <sheetViews>
    <sheetView showGridLines="0" workbookViewId="0"/>
  </sheetViews>
  <sheetFormatPr baseColWidth="10" defaultColWidth="9.109375" defaultRowHeight="14.4"/>
  <cols>
    <col min="1" max="1" width="9.6640625" style="37" customWidth="1"/>
    <col min="2" max="2" width="73.6640625" style="37" bestFit="1" customWidth="1"/>
    <col min="3" max="3" width="1.109375" style="37" customWidth="1"/>
    <col min="4" max="4" width="15.33203125" style="37" customWidth="1"/>
    <col min="5" max="5" width="1.109375" style="37" customWidth="1"/>
    <col min="6" max="6" width="15.33203125" style="37" customWidth="1"/>
    <col min="7" max="7" width="1.109375" style="37" customWidth="1"/>
    <col min="8" max="8" width="15.33203125" style="37" customWidth="1"/>
    <col min="9" max="10" width="15.88671875" style="37" customWidth="1"/>
    <col min="11" max="11" width="9.5546875" style="37" bestFit="1" customWidth="1"/>
    <col min="12" max="16384" width="9.109375" style="37"/>
  </cols>
  <sheetData>
    <row r="1" spans="1:10" ht="25.8">
      <c r="A1" s="196" t="s">
        <v>731</v>
      </c>
    </row>
    <row r="4" spans="1:10">
      <c r="A4" s="540"/>
      <c r="B4" s="398" t="s">
        <v>350</v>
      </c>
      <c r="C4" s="550" t="s">
        <v>116</v>
      </c>
      <c r="D4" s="551"/>
      <c r="E4" s="550" t="s">
        <v>117</v>
      </c>
      <c r="F4" s="551"/>
      <c r="G4" s="550" t="s">
        <v>118</v>
      </c>
      <c r="H4" s="551"/>
      <c r="I4" s="383" t="s">
        <v>119</v>
      </c>
      <c r="J4" s="384" t="s">
        <v>120</v>
      </c>
    </row>
    <row r="5" spans="1:10" ht="15" customHeight="1">
      <c r="A5" s="541"/>
      <c r="B5" s="399" t="s">
        <v>427</v>
      </c>
      <c r="C5" s="552" t="s">
        <v>694</v>
      </c>
      <c r="D5" s="553"/>
      <c r="E5" s="553"/>
      <c r="F5" s="553"/>
      <c r="G5" s="553"/>
      <c r="H5" s="553"/>
      <c r="I5" s="554"/>
      <c r="J5" s="555" t="s">
        <v>695</v>
      </c>
    </row>
    <row r="6" spans="1:10">
      <c r="A6" s="542"/>
      <c r="B6" s="400">
        <v>44926</v>
      </c>
      <c r="C6" s="557" t="s">
        <v>1124</v>
      </c>
      <c r="D6" s="558"/>
      <c r="E6" s="561" t="s">
        <v>696</v>
      </c>
      <c r="F6" s="562"/>
      <c r="G6" s="561" t="s">
        <v>697</v>
      </c>
      <c r="H6" s="562"/>
      <c r="I6" s="565" t="s">
        <v>698</v>
      </c>
      <c r="J6" s="556"/>
    </row>
    <row r="7" spans="1:10" ht="0.75" customHeight="1" thickBot="1">
      <c r="A7" s="401"/>
      <c r="B7" s="401"/>
      <c r="C7" s="559"/>
      <c r="D7" s="560"/>
      <c r="E7" s="563"/>
      <c r="F7" s="564"/>
      <c r="G7" s="563"/>
      <c r="H7" s="564"/>
      <c r="I7" s="566"/>
      <c r="J7" s="556"/>
    </row>
    <row r="8" spans="1:10">
      <c r="A8" s="547" t="s">
        <v>699</v>
      </c>
      <c r="B8" s="548"/>
      <c r="C8" s="548"/>
      <c r="D8" s="548"/>
      <c r="E8" s="548"/>
      <c r="F8" s="548"/>
      <c r="G8" s="548"/>
      <c r="H8" s="548"/>
      <c r="I8" s="548"/>
      <c r="J8" s="549"/>
    </row>
    <row r="9" spans="1:10">
      <c r="A9" s="239">
        <v>1</v>
      </c>
      <c r="B9" s="239" t="s">
        <v>700</v>
      </c>
      <c r="C9" s="543">
        <v>14612.912877999999</v>
      </c>
      <c r="D9" s="544"/>
      <c r="E9" s="543">
        <v>1285.6439800000001</v>
      </c>
      <c r="F9" s="544"/>
      <c r="G9" s="543">
        <v>475</v>
      </c>
      <c r="H9" s="544"/>
      <c r="I9" s="139">
        <v>1050</v>
      </c>
      <c r="J9" s="139">
        <v>15662.912877999999</v>
      </c>
    </row>
    <row r="10" spans="1:10">
      <c r="A10" s="385">
        <v>2</v>
      </c>
      <c r="B10" s="386" t="s">
        <v>701</v>
      </c>
      <c r="C10" s="543">
        <v>14612.912877999999</v>
      </c>
      <c r="D10" s="544"/>
      <c r="E10" s="543">
        <v>379.76193699999999</v>
      </c>
      <c r="F10" s="544"/>
      <c r="G10" s="543">
        <v>475</v>
      </c>
      <c r="H10" s="544"/>
      <c r="I10" s="139">
        <v>1050</v>
      </c>
      <c r="J10" s="139">
        <v>15662.912877999999</v>
      </c>
    </row>
    <row r="11" spans="1:10">
      <c r="A11" s="385">
        <v>3</v>
      </c>
      <c r="B11" s="386" t="s">
        <v>702</v>
      </c>
      <c r="C11" s="545"/>
      <c r="D11" s="546"/>
      <c r="E11" s="543">
        <v>905.88204299999995</v>
      </c>
      <c r="F11" s="544"/>
      <c r="G11" s="543">
        <v>0</v>
      </c>
      <c r="H11" s="544"/>
      <c r="I11" s="139">
        <v>0</v>
      </c>
      <c r="J11" s="139">
        <v>0</v>
      </c>
    </row>
    <row r="12" spans="1:10">
      <c r="A12" s="385">
        <v>4</v>
      </c>
      <c r="B12" s="239" t="s">
        <v>703</v>
      </c>
      <c r="C12" s="545"/>
      <c r="D12" s="546"/>
      <c r="E12" s="543">
        <v>32563.851277999998</v>
      </c>
      <c r="F12" s="544"/>
      <c r="G12" s="543">
        <v>1241.6107950000001</v>
      </c>
      <c r="H12" s="544"/>
      <c r="I12" s="139">
        <v>1362.8969950000001</v>
      </c>
      <c r="J12" s="139">
        <v>33155.723375349997</v>
      </c>
    </row>
    <row r="13" spans="1:10">
      <c r="A13" s="385">
        <v>5</v>
      </c>
      <c r="B13" s="386" t="s">
        <v>359</v>
      </c>
      <c r="C13" s="545"/>
      <c r="D13" s="546"/>
      <c r="E13" s="543">
        <v>26494.450885999999</v>
      </c>
      <c r="F13" s="544"/>
      <c r="G13" s="543">
        <v>863.75940700000001</v>
      </c>
      <c r="H13" s="544"/>
      <c r="I13" s="139">
        <v>1285.0222450000001</v>
      </c>
      <c r="J13" s="139">
        <v>27275.32202335</v>
      </c>
    </row>
    <row r="14" spans="1:10">
      <c r="A14" s="385">
        <v>6</v>
      </c>
      <c r="B14" s="386" t="s">
        <v>360</v>
      </c>
      <c r="C14" s="545"/>
      <c r="D14" s="546"/>
      <c r="E14" s="543">
        <v>6069.4003919999996</v>
      </c>
      <c r="F14" s="544"/>
      <c r="G14" s="543">
        <v>377.85138799999999</v>
      </c>
      <c r="H14" s="544"/>
      <c r="I14" s="139">
        <v>77.874750000000006</v>
      </c>
      <c r="J14" s="139">
        <v>5880.4013519999999</v>
      </c>
    </row>
    <row r="15" spans="1:10">
      <c r="A15" s="385">
        <v>7</v>
      </c>
      <c r="B15" s="239" t="s">
        <v>704</v>
      </c>
      <c r="C15" s="545"/>
      <c r="D15" s="546"/>
      <c r="E15" s="543">
        <v>37469.618098152634</v>
      </c>
      <c r="F15" s="544"/>
      <c r="G15" s="543">
        <v>2589.5964060000001</v>
      </c>
      <c r="H15" s="544"/>
      <c r="I15" s="139">
        <v>61135.64407461894</v>
      </c>
      <c r="J15" s="139">
        <v>77463.780084618949</v>
      </c>
    </row>
    <row r="16" spans="1:10">
      <c r="A16" s="385">
        <v>8</v>
      </c>
      <c r="B16" s="386" t="s">
        <v>705</v>
      </c>
      <c r="C16" s="545"/>
      <c r="D16" s="546"/>
      <c r="E16" s="543">
        <v>4041.1951629999999</v>
      </c>
      <c r="F16" s="544"/>
      <c r="G16" s="543">
        <v>0</v>
      </c>
      <c r="H16" s="544"/>
      <c r="I16" s="139">
        <v>0</v>
      </c>
      <c r="J16" s="139">
        <v>2020.5975814999999</v>
      </c>
    </row>
    <row r="17" spans="1:10">
      <c r="A17" s="385">
        <v>9</v>
      </c>
      <c r="B17" s="386" t="s">
        <v>706</v>
      </c>
      <c r="C17" s="545"/>
      <c r="D17" s="546"/>
      <c r="E17" s="543">
        <v>33428.42293515263</v>
      </c>
      <c r="F17" s="544"/>
      <c r="G17" s="543">
        <v>2589.5964060000001</v>
      </c>
      <c r="H17" s="544"/>
      <c r="I17" s="139">
        <v>61135.64407461894</v>
      </c>
      <c r="J17" s="139">
        <v>75443.182503118936</v>
      </c>
    </row>
    <row r="18" spans="1:10">
      <c r="A18" s="385">
        <v>10</v>
      </c>
      <c r="B18" s="239" t="s">
        <v>707</v>
      </c>
      <c r="C18" s="545"/>
      <c r="D18" s="546"/>
      <c r="E18" s="543">
        <v>0</v>
      </c>
      <c r="F18" s="544"/>
      <c r="G18" s="543">
        <v>0</v>
      </c>
      <c r="H18" s="544"/>
      <c r="I18" s="139">
        <v>0</v>
      </c>
      <c r="J18" s="139">
        <v>0</v>
      </c>
    </row>
    <row r="19" spans="1:10">
      <c r="A19" s="385">
        <v>11</v>
      </c>
      <c r="B19" s="239" t="s">
        <v>708</v>
      </c>
      <c r="C19" s="581">
        <v>2598.40681</v>
      </c>
      <c r="D19" s="582"/>
      <c r="E19" s="543">
        <v>1000.024388</v>
      </c>
      <c r="F19" s="544"/>
      <c r="G19" s="543">
        <v>0</v>
      </c>
      <c r="H19" s="544"/>
      <c r="I19" s="139">
        <v>0</v>
      </c>
      <c r="J19" s="139">
        <v>0</v>
      </c>
    </row>
    <row r="20" spans="1:10">
      <c r="A20" s="385">
        <v>12</v>
      </c>
      <c r="B20" s="386" t="s">
        <v>709</v>
      </c>
      <c r="C20" s="575">
        <v>2598.40681</v>
      </c>
      <c r="D20" s="576"/>
      <c r="E20" s="545"/>
      <c r="F20" s="546"/>
      <c r="G20" s="545"/>
      <c r="H20" s="546"/>
      <c r="I20" s="387"/>
      <c r="J20" s="387"/>
    </row>
    <row r="21" spans="1:10">
      <c r="A21" s="385">
        <v>13</v>
      </c>
      <c r="B21" s="386" t="s">
        <v>710</v>
      </c>
      <c r="C21" s="545"/>
      <c r="D21" s="546"/>
      <c r="E21" s="567">
        <v>1000.024388</v>
      </c>
      <c r="F21" s="568"/>
      <c r="G21" s="567">
        <v>0</v>
      </c>
      <c r="H21" s="568"/>
      <c r="I21" s="76">
        <v>0</v>
      </c>
      <c r="J21" s="76">
        <v>0</v>
      </c>
    </row>
    <row r="22" spans="1:10">
      <c r="A22" s="388">
        <v>14</v>
      </c>
      <c r="B22" s="389" t="s">
        <v>711</v>
      </c>
      <c r="C22" s="569"/>
      <c r="D22" s="570"/>
      <c r="E22" s="569"/>
      <c r="F22" s="570"/>
      <c r="G22" s="569"/>
      <c r="H22" s="570"/>
      <c r="I22" s="390"/>
      <c r="J22" s="199">
        <v>126282.41633796893</v>
      </c>
    </row>
    <row r="24" spans="1:10">
      <c r="C24" s="550" t="s">
        <v>116</v>
      </c>
      <c r="D24" s="551"/>
      <c r="E24" s="550" t="s">
        <v>117</v>
      </c>
      <c r="F24" s="551"/>
      <c r="G24" s="550" t="s">
        <v>118</v>
      </c>
      <c r="H24" s="551"/>
      <c r="I24" s="383" t="s">
        <v>119</v>
      </c>
      <c r="J24" s="384" t="s">
        <v>120</v>
      </c>
    </row>
    <row r="25" spans="1:10" ht="15" customHeight="1">
      <c r="C25" s="552" t="s">
        <v>694</v>
      </c>
      <c r="D25" s="553"/>
      <c r="E25" s="553"/>
      <c r="F25" s="553"/>
      <c r="G25" s="553"/>
      <c r="H25" s="553"/>
      <c r="I25" s="554"/>
      <c r="J25" s="555" t="s">
        <v>695</v>
      </c>
    </row>
    <row r="26" spans="1:10" ht="15" customHeight="1">
      <c r="C26" s="557" t="s">
        <v>1124</v>
      </c>
      <c r="D26" s="558"/>
      <c r="E26" s="561" t="s">
        <v>696</v>
      </c>
      <c r="F26" s="562"/>
      <c r="G26" s="561" t="s">
        <v>697</v>
      </c>
      <c r="H26" s="562"/>
      <c r="I26" s="565" t="s">
        <v>698</v>
      </c>
      <c r="J26" s="556"/>
    </row>
    <row r="27" spans="1:10" ht="0.75" customHeight="1" thickBot="1">
      <c r="B27" s="401"/>
      <c r="C27" s="559"/>
      <c r="D27" s="560"/>
      <c r="E27" s="563"/>
      <c r="F27" s="564"/>
      <c r="G27" s="563"/>
      <c r="H27" s="564"/>
      <c r="I27" s="566"/>
      <c r="J27" s="556"/>
    </row>
    <row r="28" spans="1:10">
      <c r="A28" s="547" t="s">
        <v>712</v>
      </c>
      <c r="B28" s="548"/>
      <c r="C28" s="548"/>
      <c r="D28" s="548"/>
      <c r="E28" s="548"/>
      <c r="F28" s="548"/>
      <c r="G28" s="548"/>
      <c r="H28" s="548"/>
      <c r="I28" s="548"/>
      <c r="J28" s="549"/>
    </row>
    <row r="29" spans="1:10">
      <c r="A29" s="347">
        <v>15</v>
      </c>
      <c r="B29" s="239" t="s">
        <v>713</v>
      </c>
      <c r="C29" s="583"/>
      <c r="D29" s="584"/>
      <c r="E29" s="589"/>
      <c r="F29" s="590"/>
      <c r="G29" s="589"/>
      <c r="H29" s="590"/>
      <c r="I29" s="391"/>
      <c r="J29" s="139">
        <v>1067.85729876</v>
      </c>
    </row>
    <row r="30" spans="1:10">
      <c r="A30" s="392" t="s">
        <v>714</v>
      </c>
      <c r="B30" s="239" t="s">
        <v>715</v>
      </c>
      <c r="C30" s="583"/>
      <c r="D30" s="584"/>
      <c r="E30" s="543">
        <v>0</v>
      </c>
      <c r="F30" s="544"/>
      <c r="G30" s="543">
        <v>0</v>
      </c>
      <c r="H30" s="544"/>
      <c r="I30" s="139">
        <v>56420.769953000003</v>
      </c>
      <c r="J30" s="139">
        <v>47957.654460049998</v>
      </c>
    </row>
    <row r="31" spans="1:10">
      <c r="A31" s="347">
        <v>16</v>
      </c>
      <c r="B31" s="239" t="s">
        <v>716</v>
      </c>
      <c r="C31" s="583"/>
      <c r="D31" s="584"/>
      <c r="E31" s="543">
        <v>0</v>
      </c>
      <c r="F31" s="544"/>
      <c r="G31" s="543">
        <v>0</v>
      </c>
      <c r="H31" s="544"/>
      <c r="I31" s="139">
        <v>0</v>
      </c>
      <c r="J31" s="139">
        <v>0</v>
      </c>
    </row>
    <row r="32" spans="1:10">
      <c r="A32" s="347">
        <v>17</v>
      </c>
      <c r="B32" s="239" t="s">
        <v>717</v>
      </c>
      <c r="C32" s="583"/>
      <c r="D32" s="584"/>
      <c r="E32" s="543">
        <v>7231.9409500000002</v>
      </c>
      <c r="F32" s="544"/>
      <c r="G32" s="543">
        <v>470.08310899999998</v>
      </c>
      <c r="H32" s="544"/>
      <c r="I32" s="139">
        <v>67565.631731000001</v>
      </c>
      <c r="J32" s="139">
        <v>51702.170329249995</v>
      </c>
    </row>
    <row r="33" spans="1:10" ht="28.8">
      <c r="A33" s="347">
        <v>18</v>
      </c>
      <c r="B33" s="386" t="s">
        <v>1125</v>
      </c>
      <c r="C33" s="583"/>
      <c r="D33" s="584"/>
      <c r="E33" s="567">
        <v>4449.5971079999999</v>
      </c>
      <c r="F33" s="568"/>
      <c r="G33" s="567">
        <v>0</v>
      </c>
      <c r="H33" s="568"/>
      <c r="I33" s="76">
        <v>0</v>
      </c>
      <c r="J33" s="76">
        <v>0</v>
      </c>
    </row>
    <row r="34" spans="1:10" ht="28.8">
      <c r="A34" s="347">
        <v>19</v>
      </c>
      <c r="B34" s="386" t="s">
        <v>718</v>
      </c>
      <c r="C34" s="583"/>
      <c r="D34" s="584"/>
      <c r="E34" s="567">
        <v>1650.9020840000001</v>
      </c>
      <c r="F34" s="568"/>
      <c r="G34" s="567">
        <v>0</v>
      </c>
      <c r="H34" s="568"/>
      <c r="I34" s="76">
        <v>33.426799000000003</v>
      </c>
      <c r="J34" s="76">
        <v>122.36945440000001</v>
      </c>
    </row>
    <row r="35" spans="1:10" ht="28.8">
      <c r="A35" s="347">
        <v>20</v>
      </c>
      <c r="B35" s="386" t="s">
        <v>719</v>
      </c>
      <c r="C35" s="583"/>
      <c r="D35" s="584"/>
      <c r="E35" s="567">
        <v>593.53004199999998</v>
      </c>
      <c r="F35" s="568"/>
      <c r="G35" s="567">
        <v>149.08332200000001</v>
      </c>
      <c r="H35" s="568"/>
      <c r="I35" s="76">
        <v>31453.651671</v>
      </c>
      <c r="J35" s="76">
        <v>49894.804656849999</v>
      </c>
    </row>
    <row r="36" spans="1:10" ht="28.8">
      <c r="A36" s="347">
        <v>21</v>
      </c>
      <c r="B36" s="393" t="s">
        <v>720</v>
      </c>
      <c r="C36" s="583"/>
      <c r="D36" s="584"/>
      <c r="E36" s="567">
        <v>0</v>
      </c>
      <c r="F36" s="568"/>
      <c r="G36" s="567">
        <v>0</v>
      </c>
      <c r="H36" s="568"/>
      <c r="I36" s="76">
        <v>0</v>
      </c>
      <c r="J36" s="76">
        <v>22785.26782945</v>
      </c>
    </row>
    <row r="37" spans="1:10">
      <c r="A37" s="347">
        <v>22</v>
      </c>
      <c r="B37" s="386" t="s">
        <v>721</v>
      </c>
      <c r="C37" s="583"/>
      <c r="D37" s="584"/>
      <c r="E37" s="567">
        <v>537.91171599999996</v>
      </c>
      <c r="F37" s="568"/>
      <c r="G37" s="567">
        <v>320.99978700000003</v>
      </c>
      <c r="H37" s="568"/>
      <c r="I37" s="76">
        <v>34393.557043000001</v>
      </c>
      <c r="J37" s="76">
        <v>0</v>
      </c>
    </row>
    <row r="38" spans="1:10" ht="15" customHeight="1">
      <c r="A38" s="347">
        <v>23</v>
      </c>
      <c r="B38" s="393" t="s">
        <v>720</v>
      </c>
      <c r="C38" s="583"/>
      <c r="D38" s="584"/>
      <c r="E38" s="567">
        <v>537.91171599999996</v>
      </c>
      <c r="F38" s="568"/>
      <c r="G38" s="567">
        <v>320.99978700000003</v>
      </c>
      <c r="H38" s="568"/>
      <c r="I38" s="76">
        <v>34393.557043000001</v>
      </c>
      <c r="J38" s="76">
        <v>0</v>
      </c>
    </row>
    <row r="39" spans="1:10" ht="30" customHeight="1">
      <c r="A39" s="347">
        <v>24</v>
      </c>
      <c r="B39" s="386" t="s">
        <v>722</v>
      </c>
      <c r="C39" s="583"/>
      <c r="D39" s="584"/>
      <c r="E39" s="567">
        <v>0</v>
      </c>
      <c r="F39" s="568"/>
      <c r="G39" s="567">
        <v>0</v>
      </c>
      <c r="H39" s="568"/>
      <c r="I39" s="76">
        <v>1684.996218</v>
      </c>
      <c r="J39" s="76">
        <v>1684.996218</v>
      </c>
    </row>
    <row r="40" spans="1:10">
      <c r="A40" s="347">
        <v>25</v>
      </c>
      <c r="B40" s="239" t="s">
        <v>723</v>
      </c>
      <c r="C40" s="583"/>
      <c r="D40" s="584"/>
      <c r="E40" s="543">
        <v>0</v>
      </c>
      <c r="F40" s="544"/>
      <c r="G40" s="543">
        <v>0</v>
      </c>
      <c r="H40" s="544"/>
      <c r="I40" s="139">
        <v>0</v>
      </c>
      <c r="J40" s="76">
        <v>0</v>
      </c>
    </row>
    <row r="41" spans="1:10">
      <c r="A41" s="347">
        <v>26</v>
      </c>
      <c r="B41" s="239" t="s">
        <v>724</v>
      </c>
      <c r="C41" s="587"/>
      <c r="D41" s="588"/>
      <c r="E41" s="579">
        <f>+E42+E43+E44+E45+E46</f>
        <v>1475.791645</v>
      </c>
      <c r="F41" s="580"/>
      <c r="G41" s="579">
        <f>+G42+G43+G44+G45+G46</f>
        <v>0</v>
      </c>
      <c r="H41" s="580"/>
      <c r="I41" s="76">
        <f>+I42+I43+I44+I45+I46</f>
        <v>779.99464799999998</v>
      </c>
      <c r="J41" s="76">
        <f>+J42+J43+J44+J45+J46</f>
        <v>2237.6299745000001</v>
      </c>
    </row>
    <row r="42" spans="1:10">
      <c r="A42" s="347">
        <v>27</v>
      </c>
      <c r="B42" s="386" t="s">
        <v>725</v>
      </c>
      <c r="C42" s="583"/>
      <c r="D42" s="584"/>
      <c r="E42" s="589"/>
      <c r="F42" s="590"/>
      <c r="G42" s="589"/>
      <c r="H42" s="590"/>
      <c r="I42" s="76">
        <v>0</v>
      </c>
      <c r="J42" s="76">
        <v>0</v>
      </c>
    </row>
    <row r="43" spans="1:10" ht="28.8">
      <c r="A43" s="347">
        <v>28</v>
      </c>
      <c r="B43" s="386" t="s">
        <v>726</v>
      </c>
      <c r="C43" s="583"/>
      <c r="D43" s="584"/>
      <c r="E43" s="567">
        <v>0</v>
      </c>
      <c r="F43" s="568"/>
      <c r="G43" s="567">
        <v>0</v>
      </c>
      <c r="H43" s="568"/>
      <c r="I43" s="76">
        <v>0</v>
      </c>
      <c r="J43" s="76">
        <v>0</v>
      </c>
    </row>
    <row r="44" spans="1:10">
      <c r="A44" s="347">
        <v>29</v>
      </c>
      <c r="B44" s="386" t="s">
        <v>1126</v>
      </c>
      <c r="C44" s="583"/>
      <c r="D44" s="584"/>
      <c r="E44" s="575">
        <v>1439.479008</v>
      </c>
      <c r="F44" s="576"/>
      <c r="G44" s="577"/>
      <c r="H44" s="578"/>
      <c r="I44" s="394"/>
      <c r="J44" s="76">
        <v>1439.479008</v>
      </c>
    </row>
    <row r="45" spans="1:10">
      <c r="A45" s="347">
        <v>30</v>
      </c>
      <c r="B45" s="386" t="s">
        <v>727</v>
      </c>
      <c r="C45" s="583"/>
      <c r="D45" s="584"/>
      <c r="E45" s="575">
        <v>0</v>
      </c>
      <c r="F45" s="576"/>
      <c r="G45" s="577"/>
      <c r="H45" s="578"/>
      <c r="I45" s="394"/>
      <c r="J45" s="76">
        <v>0</v>
      </c>
    </row>
    <row r="46" spans="1:10">
      <c r="A46" s="347">
        <v>31</v>
      </c>
      <c r="B46" s="386" t="s">
        <v>728</v>
      </c>
      <c r="C46" s="583"/>
      <c r="D46" s="584"/>
      <c r="E46" s="543">
        <v>36.312637000000002</v>
      </c>
      <c r="F46" s="544"/>
      <c r="G46" s="543">
        <v>0</v>
      </c>
      <c r="H46" s="544"/>
      <c r="I46" s="76">
        <v>779.99464799999998</v>
      </c>
      <c r="J46" s="76">
        <v>798.15096649999998</v>
      </c>
    </row>
    <row r="47" spans="1:10">
      <c r="A47" s="347">
        <v>32</v>
      </c>
      <c r="B47" s="239" t="s">
        <v>729</v>
      </c>
      <c r="C47" s="583"/>
      <c r="D47" s="584"/>
      <c r="E47" s="543">
        <v>15134.979746000001</v>
      </c>
      <c r="F47" s="544"/>
      <c r="G47" s="543">
        <v>0</v>
      </c>
      <c r="H47" s="544"/>
      <c r="I47" s="139">
        <v>779.99464799999998</v>
      </c>
      <c r="J47" s="76">
        <v>767.44455849999997</v>
      </c>
    </row>
    <row r="48" spans="1:10">
      <c r="A48" s="395">
        <v>33</v>
      </c>
      <c r="B48" s="389" t="s">
        <v>1127</v>
      </c>
      <c r="C48" s="585"/>
      <c r="D48" s="586"/>
      <c r="E48" s="573"/>
      <c r="F48" s="574"/>
      <c r="G48" s="573"/>
      <c r="H48" s="574"/>
      <c r="I48" s="396"/>
      <c r="J48" s="397">
        <v>103732.75662105998</v>
      </c>
    </row>
    <row r="49" spans="1:10" ht="15" thickBot="1">
      <c r="B49" s="138"/>
    </row>
    <row r="50" spans="1:10" ht="15" thickBot="1">
      <c r="A50" s="402">
        <v>34</v>
      </c>
      <c r="B50" s="403" t="s">
        <v>730</v>
      </c>
      <c r="C50" s="571"/>
      <c r="D50" s="572"/>
      <c r="E50" s="571"/>
      <c r="F50" s="572"/>
      <c r="G50" s="571"/>
      <c r="H50" s="572"/>
      <c r="I50" s="404"/>
      <c r="J50" s="405">
        <v>1.2173822469529445</v>
      </c>
    </row>
  </sheetData>
  <mergeCells count="126">
    <mergeCell ref="J25:J27"/>
    <mergeCell ref="C26:D27"/>
    <mergeCell ref="E26:F27"/>
    <mergeCell ref="G26:H27"/>
    <mergeCell ref="I26:I27"/>
    <mergeCell ref="C42:D42"/>
    <mergeCell ref="G37:H37"/>
    <mergeCell ref="E38:F38"/>
    <mergeCell ref="G38:H38"/>
    <mergeCell ref="E35:F35"/>
    <mergeCell ref="G35:H35"/>
    <mergeCell ref="G36:H36"/>
    <mergeCell ref="C31:D31"/>
    <mergeCell ref="E31:F31"/>
    <mergeCell ref="G31:H31"/>
    <mergeCell ref="C32:D32"/>
    <mergeCell ref="E32:F32"/>
    <mergeCell ref="G32:H32"/>
    <mergeCell ref="C33:D33"/>
    <mergeCell ref="E33:F33"/>
    <mergeCell ref="G33:H33"/>
    <mergeCell ref="E29:F29"/>
    <mergeCell ref="G29:H29"/>
    <mergeCell ref="C45:D45"/>
    <mergeCell ref="C46:D46"/>
    <mergeCell ref="C47:D47"/>
    <mergeCell ref="C48:D48"/>
    <mergeCell ref="C50:D50"/>
    <mergeCell ref="C24:D24"/>
    <mergeCell ref="G34:H34"/>
    <mergeCell ref="C35:D35"/>
    <mergeCell ref="C36:D36"/>
    <mergeCell ref="E36:F36"/>
    <mergeCell ref="C37:D37"/>
    <mergeCell ref="C38:D38"/>
    <mergeCell ref="C39:D39"/>
    <mergeCell ref="C40:D40"/>
    <mergeCell ref="C41:D41"/>
    <mergeCell ref="E42:F42"/>
    <mergeCell ref="G42:H42"/>
    <mergeCell ref="E39:F39"/>
    <mergeCell ref="G39:H39"/>
    <mergeCell ref="E40:F40"/>
    <mergeCell ref="G40:H40"/>
    <mergeCell ref="E37:F37"/>
    <mergeCell ref="E24:F24"/>
    <mergeCell ref="G24:H24"/>
    <mergeCell ref="E43:F43"/>
    <mergeCell ref="G43:H43"/>
    <mergeCell ref="E44:F44"/>
    <mergeCell ref="G44:H44"/>
    <mergeCell ref="E41:F41"/>
    <mergeCell ref="G41:H41"/>
    <mergeCell ref="C15:D15"/>
    <mergeCell ref="C16:D16"/>
    <mergeCell ref="C17:D17"/>
    <mergeCell ref="C18:D18"/>
    <mergeCell ref="C19:D19"/>
    <mergeCell ref="C20:D20"/>
    <mergeCell ref="C21:D21"/>
    <mergeCell ref="C22:D22"/>
    <mergeCell ref="C43:D43"/>
    <mergeCell ref="C44:D44"/>
    <mergeCell ref="C25:I25"/>
    <mergeCell ref="C34:D34"/>
    <mergeCell ref="E34:F34"/>
    <mergeCell ref="C30:D30"/>
    <mergeCell ref="E30:F30"/>
    <mergeCell ref="G30:H30"/>
    <mergeCell ref="A28:J28"/>
    <mergeCell ref="C29:D29"/>
    <mergeCell ref="E50:F50"/>
    <mergeCell ref="G50:H50"/>
    <mergeCell ref="E47:F47"/>
    <mergeCell ref="G47:H47"/>
    <mergeCell ref="E48:F48"/>
    <mergeCell ref="G48:H48"/>
    <mergeCell ref="E45:F45"/>
    <mergeCell ref="G45:H45"/>
    <mergeCell ref="E46:F46"/>
    <mergeCell ref="G46:H46"/>
    <mergeCell ref="E21:F21"/>
    <mergeCell ref="G21:H21"/>
    <mergeCell ref="E22:F22"/>
    <mergeCell ref="G22:H22"/>
    <mergeCell ref="E19:F19"/>
    <mergeCell ref="G19:H19"/>
    <mergeCell ref="E20:F20"/>
    <mergeCell ref="G20:H20"/>
    <mergeCell ref="E17:F17"/>
    <mergeCell ref="G17:H17"/>
    <mergeCell ref="E18:F18"/>
    <mergeCell ref="G18:H18"/>
    <mergeCell ref="E15:F15"/>
    <mergeCell ref="G15:H15"/>
    <mergeCell ref="E16:F16"/>
    <mergeCell ref="G16:H16"/>
    <mergeCell ref="E13:F13"/>
    <mergeCell ref="G13:H13"/>
    <mergeCell ref="E14:F14"/>
    <mergeCell ref="G14:H14"/>
    <mergeCell ref="E11:F11"/>
    <mergeCell ref="G11:H11"/>
    <mergeCell ref="E12:F12"/>
    <mergeCell ref="G12:H12"/>
    <mergeCell ref="A4:A6"/>
    <mergeCell ref="E10:F10"/>
    <mergeCell ref="G10:H10"/>
    <mergeCell ref="C11:D11"/>
    <mergeCell ref="C12:D12"/>
    <mergeCell ref="C13:D13"/>
    <mergeCell ref="C14:D14"/>
    <mergeCell ref="A8:J8"/>
    <mergeCell ref="C9:D9"/>
    <mergeCell ref="E9:F9"/>
    <mergeCell ref="G9:H9"/>
    <mergeCell ref="E4:F4"/>
    <mergeCell ref="G4:H4"/>
    <mergeCell ref="C5:I5"/>
    <mergeCell ref="J5:J7"/>
    <mergeCell ref="C6:D7"/>
    <mergeCell ref="E6:F7"/>
    <mergeCell ref="G6:H7"/>
    <mergeCell ref="I6:I7"/>
    <mergeCell ref="C4:D4"/>
    <mergeCell ref="C10:D10"/>
  </mergeCells>
  <pageMargins left="0.7" right="0.7" top="0.75" bottom="0.75" header="0.3" footer="0.3"/>
  <pageSetup paperSize="9" scale="6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1A5D3-3162-4E00-8224-68E23B2E641C}">
  <dimension ref="A1:R31"/>
  <sheetViews>
    <sheetView showGridLines="0" zoomScaleNormal="100" workbookViewId="0"/>
  </sheetViews>
  <sheetFormatPr baseColWidth="10" defaultRowHeight="14.4"/>
  <cols>
    <col min="1" max="1" width="11.109375" customWidth="1"/>
    <col min="2" max="2" width="51" customWidth="1"/>
    <col min="4" max="5" width="13.6640625" customWidth="1"/>
    <col min="7" max="8" width="13.6640625" customWidth="1"/>
    <col min="10" max="11" width="13.6640625" customWidth="1"/>
    <col min="13" max="14" width="13.6640625" customWidth="1"/>
  </cols>
  <sheetData>
    <row r="1" spans="1:18" ht="25.8">
      <c r="A1" s="196" t="s">
        <v>1115</v>
      </c>
      <c r="B1" s="196"/>
      <c r="C1" s="196"/>
      <c r="D1" s="196"/>
      <c r="E1" s="196"/>
      <c r="F1" s="196"/>
      <c r="G1" s="196"/>
      <c r="H1" s="196"/>
      <c r="I1" s="196"/>
      <c r="J1" s="196"/>
      <c r="K1" s="196"/>
      <c r="L1" s="196"/>
      <c r="M1" s="196"/>
      <c r="N1" s="196"/>
    </row>
    <row r="3" spans="1:18" ht="15.6">
      <c r="O3" s="282"/>
      <c r="P3" s="282"/>
      <c r="Q3" s="282"/>
    </row>
    <row r="4" spans="1:18" ht="15.6">
      <c r="A4" s="282"/>
      <c r="B4" s="282"/>
      <c r="C4" s="282"/>
      <c r="D4" s="282"/>
      <c r="E4" s="282"/>
      <c r="F4" s="282"/>
      <c r="G4" s="282"/>
      <c r="H4" s="282"/>
      <c r="I4" s="282"/>
      <c r="J4" s="282"/>
      <c r="K4" s="282"/>
      <c r="L4" s="282"/>
      <c r="M4" s="282"/>
      <c r="N4" s="282"/>
      <c r="O4" s="282"/>
      <c r="P4" s="282"/>
      <c r="Q4" s="282"/>
    </row>
    <row r="5" spans="1:18">
      <c r="A5" s="593"/>
      <c r="B5" s="594"/>
      <c r="C5" s="366" t="s">
        <v>116</v>
      </c>
      <c r="D5" s="366" t="s">
        <v>117</v>
      </c>
      <c r="E5" s="366" t="s">
        <v>118</v>
      </c>
      <c r="F5" s="366" t="s">
        <v>119</v>
      </c>
      <c r="G5" s="366" t="s">
        <v>120</v>
      </c>
      <c r="H5" s="366" t="s">
        <v>121</v>
      </c>
      <c r="I5" s="366" t="s">
        <v>111</v>
      </c>
      <c r="J5" s="366" t="s">
        <v>122</v>
      </c>
      <c r="K5" s="366" t="s">
        <v>123</v>
      </c>
      <c r="L5" s="366" t="s">
        <v>124</v>
      </c>
      <c r="M5" s="366" t="s">
        <v>125</v>
      </c>
      <c r="N5" s="366" t="s">
        <v>126</v>
      </c>
      <c r="O5" s="366" t="s">
        <v>127</v>
      </c>
      <c r="P5" s="366" t="s">
        <v>176</v>
      </c>
      <c r="Q5" s="366" t="s">
        <v>177</v>
      </c>
    </row>
    <row r="6" spans="1:18" ht="29.4" customHeight="1">
      <c r="A6" s="595"/>
      <c r="B6" s="596"/>
      <c r="C6" s="591" t="s">
        <v>769</v>
      </c>
      <c r="D6" s="591"/>
      <c r="E6" s="591"/>
      <c r="F6" s="591"/>
      <c r="G6" s="591"/>
      <c r="H6" s="591"/>
      <c r="I6" s="591" t="s">
        <v>770</v>
      </c>
      <c r="J6" s="591"/>
      <c r="K6" s="591"/>
      <c r="L6" s="591"/>
      <c r="M6" s="591"/>
      <c r="N6" s="599"/>
      <c r="O6" s="591" t="s">
        <v>771</v>
      </c>
      <c r="P6" s="591" t="s">
        <v>772</v>
      </c>
      <c r="Q6" s="591"/>
    </row>
    <row r="7" spans="1:18" ht="43.2" customHeight="1">
      <c r="A7" s="595"/>
      <c r="B7" s="596"/>
      <c r="C7" s="600" t="s">
        <v>733</v>
      </c>
      <c r="D7" s="601"/>
      <c r="E7" s="602"/>
      <c r="F7" s="600" t="s">
        <v>734</v>
      </c>
      <c r="G7" s="603"/>
      <c r="H7" s="604"/>
      <c r="I7" s="600" t="s">
        <v>773</v>
      </c>
      <c r="J7" s="603"/>
      <c r="K7" s="604"/>
      <c r="L7" s="605" t="s">
        <v>774</v>
      </c>
      <c r="M7" s="605"/>
      <c r="N7" s="605"/>
      <c r="O7" s="591"/>
      <c r="P7" s="591" t="s">
        <v>775</v>
      </c>
      <c r="Q7" s="591" t="s">
        <v>776</v>
      </c>
    </row>
    <row r="8" spans="1:18">
      <c r="A8" s="597"/>
      <c r="B8" s="598"/>
      <c r="C8" s="373"/>
      <c r="D8" s="372" t="s">
        <v>777</v>
      </c>
      <c r="E8" s="371" t="s">
        <v>778</v>
      </c>
      <c r="F8" s="368"/>
      <c r="G8" s="369" t="s">
        <v>778</v>
      </c>
      <c r="H8" s="369" t="s">
        <v>779</v>
      </c>
      <c r="I8" s="368"/>
      <c r="J8" s="367" t="s">
        <v>777</v>
      </c>
      <c r="K8" s="369" t="s">
        <v>778</v>
      </c>
      <c r="L8" s="368"/>
      <c r="M8" s="369" t="s">
        <v>778</v>
      </c>
      <c r="N8" s="369" t="s">
        <v>779</v>
      </c>
      <c r="O8" s="592"/>
      <c r="P8" s="592"/>
      <c r="Q8" s="592"/>
    </row>
    <row r="9" spans="1:18">
      <c r="A9" s="370" t="s">
        <v>745</v>
      </c>
      <c r="B9" s="370" t="s">
        <v>746</v>
      </c>
      <c r="C9" s="108">
        <v>808.78035399999999</v>
      </c>
      <c r="D9" s="108">
        <v>808.78035399999999</v>
      </c>
      <c r="E9" s="359">
        <v>0</v>
      </c>
      <c r="F9" s="359">
        <v>0</v>
      </c>
      <c r="G9" s="359">
        <v>0</v>
      </c>
      <c r="H9" s="359">
        <v>0</v>
      </c>
      <c r="I9" s="359">
        <v>0</v>
      </c>
      <c r="J9" s="359">
        <v>0</v>
      </c>
      <c r="K9" s="359">
        <v>0</v>
      </c>
      <c r="L9" s="359">
        <v>0</v>
      </c>
      <c r="M9" s="359">
        <v>0</v>
      </c>
      <c r="N9" s="359">
        <v>0</v>
      </c>
      <c r="O9" s="360"/>
      <c r="P9" s="359">
        <v>0</v>
      </c>
      <c r="Q9" s="359">
        <v>0</v>
      </c>
      <c r="R9" s="99"/>
    </row>
    <row r="10" spans="1:18">
      <c r="A10" s="365" t="s">
        <v>143</v>
      </c>
      <c r="B10" s="365" t="s">
        <v>747</v>
      </c>
      <c r="C10" s="108">
        <v>129613.26923599999</v>
      </c>
      <c r="D10" s="108">
        <v>112347.32498400001</v>
      </c>
      <c r="E10" s="108">
        <v>12725.877514</v>
      </c>
      <c r="F10" s="108">
        <v>638.36220700000001</v>
      </c>
      <c r="G10" s="359">
        <v>0</v>
      </c>
      <c r="H10" s="108">
        <v>636.55396699999994</v>
      </c>
      <c r="I10" s="108">
        <v>-268.88807400000002</v>
      </c>
      <c r="J10" s="108">
        <v>-94.237120000000004</v>
      </c>
      <c r="K10" s="108">
        <v>-174.65095400000001</v>
      </c>
      <c r="L10" s="108">
        <v>-116.322929</v>
      </c>
      <c r="M10" s="108">
        <v>-0.205461</v>
      </c>
      <c r="N10" s="108">
        <v>-116.117469</v>
      </c>
      <c r="O10" s="359">
        <v>0</v>
      </c>
      <c r="P10" s="108">
        <v>99019.391357999993</v>
      </c>
      <c r="Q10" s="108">
        <v>160.568714</v>
      </c>
    </row>
    <row r="11" spans="1:18">
      <c r="A11" s="365" t="s">
        <v>748</v>
      </c>
      <c r="B11" s="365" t="s">
        <v>780</v>
      </c>
      <c r="C11" s="359">
        <f>0</f>
        <v>0</v>
      </c>
      <c r="D11" s="359">
        <f>0</f>
        <v>0</v>
      </c>
      <c r="E11" s="359">
        <f>0</f>
        <v>0</v>
      </c>
      <c r="F11" s="359">
        <f>0</f>
        <v>0</v>
      </c>
      <c r="G11" s="359">
        <f>0</f>
        <v>0</v>
      </c>
      <c r="H11" s="359">
        <f>0</f>
        <v>0</v>
      </c>
      <c r="I11" s="359">
        <f>0</f>
        <v>0</v>
      </c>
      <c r="J11" s="359">
        <f>0</f>
        <v>0</v>
      </c>
      <c r="K11" s="359">
        <f>0</f>
        <v>0</v>
      </c>
      <c r="L11" s="359">
        <f>0</f>
        <v>0</v>
      </c>
      <c r="M11" s="359">
        <f>0</f>
        <v>0</v>
      </c>
      <c r="N11" s="359">
        <f>0</f>
        <v>0</v>
      </c>
      <c r="O11" s="359">
        <v>0</v>
      </c>
      <c r="P11" s="359">
        <f>0</f>
        <v>0</v>
      </c>
      <c r="Q11" s="359">
        <f>0</f>
        <v>0</v>
      </c>
    </row>
    <row r="12" spans="1:18">
      <c r="A12" s="365" t="s">
        <v>185</v>
      </c>
      <c r="B12" s="365" t="s">
        <v>781</v>
      </c>
      <c r="C12" s="108">
        <v>42.296957999999997</v>
      </c>
      <c r="D12" s="108">
        <v>42.296957999999997</v>
      </c>
      <c r="E12" s="359">
        <v>0</v>
      </c>
      <c r="F12" s="359">
        <v>0</v>
      </c>
      <c r="G12" s="359">
        <v>0</v>
      </c>
      <c r="H12" s="359">
        <v>0</v>
      </c>
      <c r="I12" s="359">
        <f>0</f>
        <v>0</v>
      </c>
      <c r="J12" s="359">
        <f>0</f>
        <v>0</v>
      </c>
      <c r="K12" s="359">
        <f>0</f>
        <v>0</v>
      </c>
      <c r="L12" s="359">
        <f>0</f>
        <v>0</v>
      </c>
      <c r="M12" s="359">
        <f>0</f>
        <v>0</v>
      </c>
      <c r="N12" s="359">
        <f>0</f>
        <v>0</v>
      </c>
      <c r="O12" s="359">
        <f>0</f>
        <v>0</v>
      </c>
      <c r="P12" s="108">
        <v>32.195596000000002</v>
      </c>
      <c r="Q12" s="359">
        <v>0</v>
      </c>
    </row>
    <row r="13" spans="1:18">
      <c r="A13" s="365" t="s">
        <v>186</v>
      </c>
      <c r="B13" s="365" t="s">
        <v>782</v>
      </c>
      <c r="C13" s="108">
        <v>5972.4782750000004</v>
      </c>
      <c r="D13" s="108">
        <v>5972.4782750000004</v>
      </c>
      <c r="E13" s="359">
        <v>0</v>
      </c>
      <c r="F13" s="359">
        <f>0</f>
        <v>0</v>
      </c>
      <c r="G13" s="359">
        <f>0</f>
        <v>0</v>
      </c>
      <c r="H13" s="359">
        <f>0</f>
        <v>0</v>
      </c>
      <c r="I13" s="359">
        <f>0</f>
        <v>0</v>
      </c>
      <c r="J13" s="359">
        <f>0</f>
        <v>0</v>
      </c>
      <c r="K13" s="359">
        <f>0</f>
        <v>0</v>
      </c>
      <c r="L13" s="359">
        <f>0</f>
        <v>0</v>
      </c>
      <c r="M13" s="359">
        <f>0</f>
        <v>0</v>
      </c>
      <c r="N13" s="359">
        <f>0</f>
        <v>0</v>
      </c>
      <c r="O13" s="359">
        <f>0</f>
        <v>0</v>
      </c>
      <c r="P13" s="359">
        <f>0</f>
        <v>0</v>
      </c>
      <c r="Q13" s="359">
        <f>0</f>
        <v>0</v>
      </c>
    </row>
    <row r="14" spans="1:18">
      <c r="A14" s="365" t="s">
        <v>187</v>
      </c>
      <c r="B14" s="365" t="s">
        <v>783</v>
      </c>
      <c r="C14" s="108">
        <v>33.494979999999998</v>
      </c>
      <c r="D14" s="108">
        <v>33.494979999999998</v>
      </c>
      <c r="E14" s="359">
        <v>0</v>
      </c>
      <c r="F14" s="359">
        <f>0</f>
        <v>0</v>
      </c>
      <c r="G14" s="359">
        <f>0</f>
        <v>0</v>
      </c>
      <c r="H14" s="359">
        <f>0</f>
        <v>0</v>
      </c>
      <c r="I14" s="108">
        <v>-4.6109999999999996E-3</v>
      </c>
      <c r="J14" s="108">
        <v>-4.6109999999999996E-3</v>
      </c>
      <c r="K14" s="359">
        <v>0</v>
      </c>
      <c r="L14" s="359">
        <f>0</f>
        <v>0</v>
      </c>
      <c r="M14" s="359">
        <f>0</f>
        <v>0</v>
      </c>
      <c r="N14" s="359">
        <f>0</f>
        <v>0</v>
      </c>
      <c r="O14" s="359">
        <f>0</f>
        <v>0</v>
      </c>
      <c r="P14" s="108">
        <v>9.191001</v>
      </c>
      <c r="Q14" s="359">
        <v>0</v>
      </c>
    </row>
    <row r="15" spans="1:18">
      <c r="A15" s="365" t="s">
        <v>188</v>
      </c>
      <c r="B15" s="365" t="s">
        <v>784</v>
      </c>
      <c r="C15" s="108">
        <v>33337.036788999998</v>
      </c>
      <c r="D15" s="108">
        <v>26508.993577000001</v>
      </c>
      <c r="E15" s="108">
        <v>6596.3533740000003</v>
      </c>
      <c r="F15" s="108">
        <v>259.13663500000001</v>
      </c>
      <c r="G15" s="359">
        <v>0</v>
      </c>
      <c r="H15" s="108">
        <v>259.13663500000001</v>
      </c>
      <c r="I15" s="108">
        <v>-214.04491200000001</v>
      </c>
      <c r="J15" s="108">
        <v>-69.869097999999994</v>
      </c>
      <c r="K15" s="108">
        <v>-144.175814</v>
      </c>
      <c r="L15" s="108">
        <v>-67.304929999999999</v>
      </c>
      <c r="M15" s="108">
        <v>-0.205461</v>
      </c>
      <c r="N15" s="108">
        <v>-67.099469999999997</v>
      </c>
      <c r="O15" s="359">
        <f>0</f>
        <v>0</v>
      </c>
      <c r="P15" s="108">
        <v>25695.368471000002</v>
      </c>
      <c r="Q15" s="359">
        <v>0</v>
      </c>
    </row>
    <row r="16" spans="1:18">
      <c r="A16" s="365" t="s">
        <v>196</v>
      </c>
      <c r="B16" s="365" t="s">
        <v>785</v>
      </c>
      <c r="C16" s="108">
        <v>29067.655010999999</v>
      </c>
      <c r="D16" s="108">
        <v>23425.366157</v>
      </c>
      <c r="E16" s="108">
        <v>5419.1226040000001</v>
      </c>
      <c r="F16" s="108">
        <v>229.87413699999999</v>
      </c>
      <c r="G16" s="359">
        <v>0</v>
      </c>
      <c r="H16" s="108">
        <v>229.87413699999999</v>
      </c>
      <c r="I16" s="108">
        <v>-187.917765</v>
      </c>
      <c r="J16" s="108">
        <v>-65.040732000000006</v>
      </c>
      <c r="K16" s="108">
        <v>-122.877033</v>
      </c>
      <c r="L16" s="108">
        <v>-66.070770999999993</v>
      </c>
      <c r="M16" s="108">
        <v>0</v>
      </c>
      <c r="N16" s="108">
        <v>-66.070770999999993</v>
      </c>
      <c r="O16" s="359">
        <f>0</f>
        <v>0</v>
      </c>
      <c r="P16" s="108">
        <v>22598.474134</v>
      </c>
      <c r="Q16" s="359">
        <v>0</v>
      </c>
    </row>
    <row r="17" spans="1:17">
      <c r="A17" s="365" t="s">
        <v>189</v>
      </c>
      <c r="B17" s="365" t="s">
        <v>786</v>
      </c>
      <c r="C17" s="108">
        <v>90227.962234000006</v>
      </c>
      <c r="D17" s="108">
        <v>79790.061193999994</v>
      </c>
      <c r="E17" s="108">
        <v>6129.5241400000004</v>
      </c>
      <c r="F17" s="108">
        <v>379.225572</v>
      </c>
      <c r="G17" s="359">
        <v>0</v>
      </c>
      <c r="H17" s="108">
        <v>377.41733199999999</v>
      </c>
      <c r="I17" s="108">
        <v>-54.838551000000002</v>
      </c>
      <c r="J17" s="108">
        <v>-24.363410999999999</v>
      </c>
      <c r="K17" s="108">
        <v>-30.47514</v>
      </c>
      <c r="L17" s="108">
        <v>-49.017999000000003</v>
      </c>
      <c r="M17" s="359">
        <v>0</v>
      </c>
      <c r="N17" s="108">
        <v>-49.017999000000003</v>
      </c>
      <c r="O17" s="359">
        <f>0</f>
        <v>0</v>
      </c>
      <c r="P17" s="108">
        <v>73282.636291000003</v>
      </c>
      <c r="Q17" s="108">
        <v>160.568714</v>
      </c>
    </row>
    <row r="18" spans="1:17">
      <c r="A18" s="365" t="s">
        <v>190</v>
      </c>
      <c r="B18" s="365" t="s">
        <v>755</v>
      </c>
      <c r="C18" s="108">
        <v>22851.403229</v>
      </c>
      <c r="D18" s="359">
        <v>0</v>
      </c>
      <c r="E18" s="359">
        <v>0</v>
      </c>
      <c r="F18" s="359">
        <f>0</f>
        <v>0</v>
      </c>
      <c r="G18" s="359">
        <f>0</f>
        <v>0</v>
      </c>
      <c r="H18" s="359">
        <f>0</f>
        <v>0</v>
      </c>
      <c r="I18" s="359">
        <f>0</f>
        <v>0</v>
      </c>
      <c r="J18" s="359">
        <f>0</f>
        <v>0</v>
      </c>
      <c r="K18" s="359">
        <f>0</f>
        <v>0</v>
      </c>
      <c r="L18" s="359">
        <f>0</f>
        <v>0</v>
      </c>
      <c r="M18" s="359">
        <f>0</f>
        <v>0</v>
      </c>
      <c r="N18" s="359">
        <f>0</f>
        <v>0</v>
      </c>
      <c r="O18" s="359">
        <f>0</f>
        <v>0</v>
      </c>
      <c r="P18" s="359">
        <f>0</f>
        <v>0</v>
      </c>
      <c r="Q18" s="359">
        <f>0</f>
        <v>0</v>
      </c>
    </row>
    <row r="19" spans="1:17">
      <c r="A19" s="365" t="s">
        <v>756</v>
      </c>
      <c r="B19" s="365" t="s">
        <v>780</v>
      </c>
      <c r="C19" s="359">
        <f>0</f>
        <v>0</v>
      </c>
      <c r="D19" s="359">
        <f>0</f>
        <v>0</v>
      </c>
      <c r="E19" s="359">
        <f>0</f>
        <v>0</v>
      </c>
      <c r="F19" s="359">
        <f>0</f>
        <v>0</v>
      </c>
      <c r="G19" s="359">
        <f>0</f>
        <v>0</v>
      </c>
      <c r="H19" s="359">
        <f>0</f>
        <v>0</v>
      </c>
      <c r="I19" s="359">
        <f>0</f>
        <v>0</v>
      </c>
      <c r="J19" s="359">
        <f>0</f>
        <v>0</v>
      </c>
      <c r="K19" s="359">
        <f>0</f>
        <v>0</v>
      </c>
      <c r="L19" s="359">
        <f>0</f>
        <v>0</v>
      </c>
      <c r="M19" s="359">
        <f>0</f>
        <v>0</v>
      </c>
      <c r="N19" s="359">
        <f>0</f>
        <v>0</v>
      </c>
      <c r="O19" s="359">
        <f>0</f>
        <v>0</v>
      </c>
      <c r="P19" s="359">
        <f>0</f>
        <v>0</v>
      </c>
      <c r="Q19" s="359">
        <f>0</f>
        <v>0</v>
      </c>
    </row>
    <row r="20" spans="1:17">
      <c r="A20" s="365" t="s">
        <v>757</v>
      </c>
      <c r="B20" s="365" t="s">
        <v>781</v>
      </c>
      <c r="C20" s="108">
        <v>2264.4193190000001</v>
      </c>
      <c r="D20" s="359">
        <v>0</v>
      </c>
      <c r="E20" s="359">
        <v>0</v>
      </c>
      <c r="F20" s="359">
        <f>0</f>
        <v>0</v>
      </c>
      <c r="G20" s="359">
        <f>0</f>
        <v>0</v>
      </c>
      <c r="H20" s="359">
        <f>0</f>
        <v>0</v>
      </c>
      <c r="I20" s="359">
        <f>0</f>
        <v>0</v>
      </c>
      <c r="J20" s="359">
        <f>0</f>
        <v>0</v>
      </c>
      <c r="K20" s="359">
        <f>0</f>
        <v>0</v>
      </c>
      <c r="L20" s="359">
        <f>0</f>
        <v>0</v>
      </c>
      <c r="M20" s="359">
        <f>0</f>
        <v>0</v>
      </c>
      <c r="N20" s="359">
        <f>0</f>
        <v>0</v>
      </c>
      <c r="O20" s="359">
        <f>0</f>
        <v>0</v>
      </c>
      <c r="P20" s="359">
        <f>0</f>
        <v>0</v>
      </c>
      <c r="Q20" s="359">
        <f>0</f>
        <v>0</v>
      </c>
    </row>
    <row r="21" spans="1:17">
      <c r="A21" s="365" t="s">
        <v>758</v>
      </c>
      <c r="B21" s="365" t="s">
        <v>782</v>
      </c>
      <c r="C21" s="108">
        <v>20273.798085999999</v>
      </c>
      <c r="D21" s="359">
        <f>0</f>
        <v>0</v>
      </c>
      <c r="E21" s="359">
        <f>0</f>
        <v>0</v>
      </c>
      <c r="F21" s="359">
        <f>0</f>
        <v>0</v>
      </c>
      <c r="G21" s="359">
        <f>0</f>
        <v>0</v>
      </c>
      <c r="H21" s="359">
        <f>0</f>
        <v>0</v>
      </c>
      <c r="I21" s="359">
        <f>0</f>
        <v>0</v>
      </c>
      <c r="J21" s="359">
        <f>0</f>
        <v>0</v>
      </c>
      <c r="K21" s="359">
        <f>0</f>
        <v>0</v>
      </c>
      <c r="L21" s="359">
        <f>0</f>
        <v>0</v>
      </c>
      <c r="M21" s="359">
        <f>0</f>
        <v>0</v>
      </c>
      <c r="N21" s="359">
        <f>0</f>
        <v>0</v>
      </c>
      <c r="O21" s="359">
        <f>0</f>
        <v>0</v>
      </c>
      <c r="P21" s="359">
        <f>0</f>
        <v>0</v>
      </c>
      <c r="Q21" s="359">
        <f>0</f>
        <v>0</v>
      </c>
    </row>
    <row r="22" spans="1:17">
      <c r="A22" s="365" t="s">
        <v>759</v>
      </c>
      <c r="B22" s="365" t="s">
        <v>783</v>
      </c>
      <c r="C22" s="108">
        <v>313.18582400000003</v>
      </c>
      <c r="D22" s="359">
        <f>0</f>
        <v>0</v>
      </c>
      <c r="E22" s="359">
        <f>0</f>
        <v>0</v>
      </c>
      <c r="F22" s="359">
        <f>0</f>
        <v>0</v>
      </c>
      <c r="G22" s="359">
        <f>0</f>
        <v>0</v>
      </c>
      <c r="H22" s="359">
        <f>0</f>
        <v>0</v>
      </c>
      <c r="I22" s="359">
        <f>0</f>
        <v>0</v>
      </c>
      <c r="J22" s="359">
        <f>0</f>
        <v>0</v>
      </c>
      <c r="K22" s="359">
        <f>0</f>
        <v>0</v>
      </c>
      <c r="L22" s="359">
        <f>0</f>
        <v>0</v>
      </c>
      <c r="M22" s="359">
        <f>0</f>
        <v>0</v>
      </c>
      <c r="N22" s="359">
        <f>0</f>
        <v>0</v>
      </c>
      <c r="O22" s="359">
        <f>0</f>
        <v>0</v>
      </c>
      <c r="P22" s="359">
        <f>0</f>
        <v>0</v>
      </c>
      <c r="Q22" s="359">
        <f>0</f>
        <v>0</v>
      </c>
    </row>
    <row r="23" spans="1:17">
      <c r="A23" s="365" t="s">
        <v>760</v>
      </c>
      <c r="B23" s="365" t="s">
        <v>784</v>
      </c>
      <c r="C23" s="359">
        <v>0</v>
      </c>
      <c r="D23" s="359">
        <f>0</f>
        <v>0</v>
      </c>
      <c r="E23" s="359">
        <f>0</f>
        <v>0</v>
      </c>
      <c r="F23" s="359">
        <f>0</f>
        <v>0</v>
      </c>
      <c r="G23" s="359">
        <f>0</f>
        <v>0</v>
      </c>
      <c r="H23" s="359">
        <f>0</f>
        <v>0</v>
      </c>
      <c r="I23" s="359">
        <f>0</f>
        <v>0</v>
      </c>
      <c r="J23" s="359">
        <f>0</f>
        <v>0</v>
      </c>
      <c r="K23" s="359">
        <f>0</f>
        <v>0</v>
      </c>
      <c r="L23" s="359">
        <f>0</f>
        <v>0</v>
      </c>
      <c r="M23" s="359">
        <f>0</f>
        <v>0</v>
      </c>
      <c r="N23" s="359">
        <f>0</f>
        <v>0</v>
      </c>
      <c r="O23" s="359">
        <f>0</f>
        <v>0</v>
      </c>
      <c r="P23" s="359">
        <f>0</f>
        <v>0</v>
      </c>
      <c r="Q23" s="359">
        <f>0</f>
        <v>0</v>
      </c>
    </row>
    <row r="24" spans="1:17">
      <c r="A24" s="365" t="s">
        <v>761</v>
      </c>
      <c r="B24" s="365" t="s">
        <v>637</v>
      </c>
      <c r="C24" s="108">
        <v>16615.339739999999</v>
      </c>
      <c r="D24" s="108">
        <v>14512.028507999999</v>
      </c>
      <c r="E24" s="108">
        <v>962.18001700000002</v>
      </c>
      <c r="F24" s="108">
        <v>0.8</v>
      </c>
      <c r="G24" s="359">
        <v>0</v>
      </c>
      <c r="H24" s="108">
        <v>0.8</v>
      </c>
      <c r="I24" s="108">
        <v>38.699286000000001</v>
      </c>
      <c r="J24" s="108">
        <v>14.881577999999999</v>
      </c>
      <c r="K24" s="108">
        <v>23.817708</v>
      </c>
      <c r="L24" s="108">
        <v>9.9533869999999993</v>
      </c>
      <c r="M24" s="359">
        <v>0</v>
      </c>
      <c r="N24" s="108">
        <v>9.9533869999999993</v>
      </c>
      <c r="O24" s="360"/>
      <c r="P24" s="108">
        <v>1048.8317480000001</v>
      </c>
      <c r="Q24" s="359">
        <v>0</v>
      </c>
    </row>
    <row r="25" spans="1:17">
      <c r="A25" s="365" t="s">
        <v>762</v>
      </c>
      <c r="B25" s="365" t="s">
        <v>780</v>
      </c>
      <c r="C25" s="359">
        <f>0</f>
        <v>0</v>
      </c>
      <c r="D25" s="359">
        <f>0</f>
        <v>0</v>
      </c>
      <c r="E25" s="359">
        <f>0</f>
        <v>0</v>
      </c>
      <c r="F25" s="359">
        <f>0</f>
        <v>0</v>
      </c>
      <c r="G25" s="359">
        <f>0</f>
        <v>0</v>
      </c>
      <c r="H25" s="359">
        <f>0</f>
        <v>0</v>
      </c>
      <c r="I25" s="359">
        <f>0</f>
        <v>0</v>
      </c>
      <c r="J25" s="359">
        <f>0</f>
        <v>0</v>
      </c>
      <c r="K25" s="359">
        <f>0</f>
        <v>0</v>
      </c>
      <c r="L25" s="359">
        <f>0</f>
        <v>0</v>
      </c>
      <c r="M25" s="359">
        <f>0</f>
        <v>0</v>
      </c>
      <c r="N25" s="359">
        <f>0</f>
        <v>0</v>
      </c>
      <c r="O25" s="360"/>
      <c r="P25" s="359">
        <f>0</f>
        <v>0</v>
      </c>
      <c r="Q25" s="359">
        <f>0</f>
        <v>0</v>
      </c>
    </row>
    <row r="26" spans="1:17">
      <c r="A26" s="365" t="s">
        <v>763</v>
      </c>
      <c r="B26" s="365" t="s">
        <v>781</v>
      </c>
      <c r="C26" s="108">
        <v>296.21332799999999</v>
      </c>
      <c r="D26" s="108">
        <v>296.21332799999999</v>
      </c>
      <c r="E26" s="359">
        <f>0</f>
        <v>0</v>
      </c>
      <c r="F26" s="359">
        <f>0</f>
        <v>0</v>
      </c>
      <c r="G26" s="359">
        <f>0</f>
        <v>0</v>
      </c>
      <c r="H26" s="359">
        <f>0</f>
        <v>0</v>
      </c>
      <c r="I26" s="359">
        <f>0</f>
        <v>0</v>
      </c>
      <c r="J26" s="359">
        <f>0</f>
        <v>0</v>
      </c>
      <c r="K26" s="359">
        <f>0</f>
        <v>0</v>
      </c>
      <c r="L26" s="359">
        <f>0</f>
        <v>0</v>
      </c>
      <c r="M26" s="359">
        <f>0</f>
        <v>0</v>
      </c>
      <c r="N26" s="359">
        <f>0</f>
        <v>0</v>
      </c>
      <c r="O26" s="360"/>
      <c r="P26" s="108">
        <v>0.29899999999999999</v>
      </c>
      <c r="Q26" s="359">
        <f>0</f>
        <v>0</v>
      </c>
    </row>
    <row r="27" spans="1:17">
      <c r="A27" s="365" t="s">
        <v>764</v>
      </c>
      <c r="B27" s="365" t="s">
        <v>782</v>
      </c>
      <c r="C27" s="108">
        <v>10.412319999999999</v>
      </c>
      <c r="D27" s="108">
        <v>10.412319999999999</v>
      </c>
      <c r="E27" s="359">
        <f>0</f>
        <v>0</v>
      </c>
      <c r="F27" s="359">
        <f>0</f>
        <v>0</v>
      </c>
      <c r="G27" s="359">
        <f>0</f>
        <v>0</v>
      </c>
      <c r="H27" s="359">
        <f>0</f>
        <v>0</v>
      </c>
      <c r="I27" s="359">
        <f>0</f>
        <v>0</v>
      </c>
      <c r="J27" s="359">
        <f>0</f>
        <v>0</v>
      </c>
      <c r="K27" s="359">
        <f>0</f>
        <v>0</v>
      </c>
      <c r="L27" s="359">
        <f>0</f>
        <v>0</v>
      </c>
      <c r="M27" s="359">
        <f>0</f>
        <v>0</v>
      </c>
      <c r="N27" s="359">
        <f>0</f>
        <v>0</v>
      </c>
      <c r="O27" s="360"/>
      <c r="P27" s="359">
        <f>0</f>
        <v>0</v>
      </c>
      <c r="Q27" s="359">
        <f>0</f>
        <v>0</v>
      </c>
    </row>
    <row r="28" spans="1:17">
      <c r="A28" s="365" t="s">
        <v>765</v>
      </c>
      <c r="B28" s="365" t="s">
        <v>783</v>
      </c>
      <c r="C28" s="108">
        <v>10.587783</v>
      </c>
      <c r="D28" s="108">
        <v>3.5877829999999999</v>
      </c>
      <c r="E28" s="359">
        <f>0</f>
        <v>0</v>
      </c>
      <c r="F28" s="359">
        <f>0</f>
        <v>0</v>
      </c>
      <c r="G28" s="359">
        <f>0</f>
        <v>0</v>
      </c>
      <c r="H28" s="359">
        <f>0</f>
        <v>0</v>
      </c>
      <c r="I28" s="108">
        <v>4.3730000000000002E-3</v>
      </c>
      <c r="J28" s="108">
        <v>4.3730000000000002E-3</v>
      </c>
      <c r="K28" s="359">
        <v>0</v>
      </c>
      <c r="L28" s="359">
        <v>0</v>
      </c>
      <c r="M28" s="359">
        <v>0</v>
      </c>
      <c r="N28" s="359">
        <v>0</v>
      </c>
      <c r="O28" s="360"/>
      <c r="P28" s="108">
        <v>7.4999999999999997E-2</v>
      </c>
      <c r="Q28" s="359">
        <f>0</f>
        <v>0</v>
      </c>
    </row>
    <row r="29" spans="1:17">
      <c r="A29" s="365" t="s">
        <v>766</v>
      </c>
      <c r="B29" s="365" t="s">
        <v>784</v>
      </c>
      <c r="C29" s="108">
        <v>6153.3961129999998</v>
      </c>
      <c r="D29" s="108">
        <v>4767.2117029999999</v>
      </c>
      <c r="E29" s="108">
        <v>800.86103700000001</v>
      </c>
      <c r="F29" s="359">
        <f>0</f>
        <v>0</v>
      </c>
      <c r="G29" s="359">
        <f>0</f>
        <v>0</v>
      </c>
      <c r="H29" s="359">
        <f>0</f>
        <v>0</v>
      </c>
      <c r="I29" s="108">
        <v>35.186934000000001</v>
      </c>
      <c r="J29" s="108">
        <v>12.507823</v>
      </c>
      <c r="K29" s="108">
        <v>22.679110999999999</v>
      </c>
      <c r="L29" s="108">
        <v>9.632244</v>
      </c>
      <c r="M29" s="359">
        <v>0</v>
      </c>
      <c r="N29" s="108">
        <v>9.632244</v>
      </c>
      <c r="O29" s="360"/>
      <c r="P29" s="108">
        <v>994.94070799999997</v>
      </c>
      <c r="Q29" s="359">
        <f>0</f>
        <v>0</v>
      </c>
    </row>
    <row r="30" spans="1:17">
      <c r="A30" s="365" t="s">
        <v>767</v>
      </c>
      <c r="B30" s="365" t="s">
        <v>786</v>
      </c>
      <c r="C30" s="108">
        <v>10144.730196</v>
      </c>
      <c r="D30" s="108">
        <v>9434.6033740000003</v>
      </c>
      <c r="E30" s="108">
        <v>161.31898000000001</v>
      </c>
      <c r="F30" s="108">
        <v>0.8</v>
      </c>
      <c r="G30" s="359">
        <v>0</v>
      </c>
      <c r="H30" s="108">
        <v>0.8</v>
      </c>
      <c r="I30" s="108">
        <v>3.5079790000000002</v>
      </c>
      <c r="J30" s="108">
        <v>2.3693819999999999</v>
      </c>
      <c r="K30" s="108">
        <v>1.1385970000000001</v>
      </c>
      <c r="L30" s="108">
        <v>0.32114300000000001</v>
      </c>
      <c r="M30" s="359">
        <v>0</v>
      </c>
      <c r="N30" s="108">
        <v>0.32114300000000001</v>
      </c>
      <c r="O30" s="360"/>
      <c r="P30" s="108">
        <v>53.517040000000001</v>
      </c>
      <c r="Q30" s="359">
        <f>0</f>
        <v>0</v>
      </c>
    </row>
    <row r="31" spans="1:17">
      <c r="A31" s="376" t="s">
        <v>768</v>
      </c>
      <c r="B31" s="376" t="s">
        <v>145</v>
      </c>
      <c r="C31" s="161">
        <f>C9+C10+C18+C24</f>
        <v>169888.79255899999</v>
      </c>
      <c r="D31" s="161">
        <f t="shared" ref="D31:H31" si="0">D9+D10+D18+D24</f>
        <v>127668.13384600001</v>
      </c>
      <c r="E31" s="161">
        <f t="shared" si="0"/>
        <v>13688.057531</v>
      </c>
      <c r="F31" s="161">
        <f t="shared" si="0"/>
        <v>639.16220699999997</v>
      </c>
      <c r="G31" s="375">
        <f t="shared" si="0"/>
        <v>0</v>
      </c>
      <c r="H31" s="161">
        <f t="shared" si="0"/>
        <v>637.3539669999999</v>
      </c>
      <c r="I31" s="161">
        <f>I10+I18+I24</f>
        <v>-230.18878800000002</v>
      </c>
      <c r="J31" s="161">
        <f t="shared" ref="J31:N31" si="1">J10+J18+J24</f>
        <v>-79.355542</v>
      </c>
      <c r="K31" s="161">
        <f t="shared" si="1"/>
        <v>-150.833246</v>
      </c>
      <c r="L31" s="161">
        <f t="shared" si="1"/>
        <v>-106.369542</v>
      </c>
      <c r="M31" s="161">
        <f t="shared" si="1"/>
        <v>-0.205461</v>
      </c>
      <c r="N31" s="161">
        <f t="shared" si="1"/>
        <v>-106.16408200000001</v>
      </c>
      <c r="O31" s="161">
        <f>0</f>
        <v>0</v>
      </c>
      <c r="P31" s="161">
        <f>P9+P10+P18+P24</f>
        <v>100068.22310599999</v>
      </c>
      <c r="Q31" s="161">
        <f>Q9+Q10+Q18+Q24</f>
        <v>160.568714</v>
      </c>
    </row>
  </sheetData>
  <mergeCells count="11">
    <mergeCell ref="Q7:Q8"/>
    <mergeCell ref="O6:O8"/>
    <mergeCell ref="P6:Q6"/>
    <mergeCell ref="P7:P8"/>
    <mergeCell ref="A5:B8"/>
    <mergeCell ref="C6:H6"/>
    <mergeCell ref="I6:N6"/>
    <mergeCell ref="C7:E7"/>
    <mergeCell ref="F7:H7"/>
    <mergeCell ref="I7:K7"/>
    <mergeCell ref="L7:N7"/>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D5475-9D48-4E25-8D11-7BBEF16360E2}">
  <dimension ref="A1:O19"/>
  <sheetViews>
    <sheetView showGridLines="0" workbookViewId="0"/>
  </sheetViews>
  <sheetFormatPr baseColWidth="10" defaultRowHeight="14.4"/>
  <cols>
    <col min="3" max="3" width="36.44140625" customWidth="1"/>
    <col min="9" max="10" width="24.5546875" customWidth="1"/>
  </cols>
  <sheetData>
    <row r="1" spans="1:15" ht="25.8">
      <c r="A1" s="196" t="s">
        <v>797</v>
      </c>
      <c r="B1" s="196"/>
      <c r="C1" s="196"/>
      <c r="D1" s="196"/>
      <c r="E1" s="196"/>
      <c r="F1" s="196"/>
      <c r="G1" s="196"/>
      <c r="H1" s="196"/>
    </row>
    <row r="3" spans="1:15" ht="15.6">
      <c r="I3" s="283"/>
      <c r="J3" s="283"/>
      <c r="K3" s="606"/>
      <c r="L3" s="606"/>
      <c r="M3" s="606"/>
      <c r="N3" s="606"/>
      <c r="O3" s="606"/>
    </row>
    <row r="4" spans="1:15" ht="15.6">
      <c r="A4" s="283"/>
      <c r="B4" s="606"/>
      <c r="C4" s="606"/>
      <c r="D4" s="283"/>
      <c r="E4" s="283"/>
      <c r="F4" s="606"/>
      <c r="G4" s="606"/>
      <c r="H4" s="283"/>
      <c r="I4" s="283"/>
      <c r="J4" s="283"/>
      <c r="K4" s="606"/>
      <c r="L4" s="606"/>
      <c r="M4" s="606"/>
      <c r="N4" s="606"/>
      <c r="O4" s="606"/>
    </row>
    <row r="5" spans="1:15" ht="16.2" customHeight="1">
      <c r="A5" s="608"/>
      <c r="B5" s="609"/>
      <c r="C5" s="610"/>
      <c r="D5" s="377" t="s">
        <v>116</v>
      </c>
      <c r="E5" s="377" t="s">
        <v>117</v>
      </c>
      <c r="F5" s="607" t="s">
        <v>118</v>
      </c>
      <c r="G5" s="607"/>
      <c r="H5" s="377" t="s">
        <v>119</v>
      </c>
      <c r="I5" s="377" t="s">
        <v>120</v>
      </c>
      <c r="J5" s="377" t="s">
        <v>121</v>
      </c>
      <c r="K5" s="607" t="s">
        <v>111</v>
      </c>
      <c r="L5" s="607"/>
      <c r="M5" s="607" t="s">
        <v>122</v>
      </c>
      <c r="N5" s="607"/>
      <c r="O5" s="607"/>
    </row>
    <row r="6" spans="1:15" ht="24" customHeight="1">
      <c r="A6" s="611"/>
      <c r="B6" s="612"/>
      <c r="C6" s="613"/>
      <c r="D6" s="614" t="s">
        <v>788</v>
      </c>
      <c r="E6" s="614"/>
      <c r="F6" s="614"/>
      <c r="G6" s="614"/>
      <c r="H6" s="614"/>
      <c r="I6" s="615" t="s">
        <v>770</v>
      </c>
      <c r="J6" s="615"/>
      <c r="K6" s="616" t="s">
        <v>789</v>
      </c>
      <c r="L6" s="617"/>
      <c r="M6" s="617"/>
      <c r="N6" s="617"/>
      <c r="O6" s="618"/>
    </row>
    <row r="7" spans="1:15" ht="16.2" customHeight="1">
      <c r="A7" s="611"/>
      <c r="B7" s="612"/>
      <c r="C7" s="613"/>
      <c r="D7" s="615" t="s">
        <v>790</v>
      </c>
      <c r="E7" s="620" t="s">
        <v>791</v>
      </c>
      <c r="F7" s="621"/>
      <c r="G7" s="621"/>
      <c r="H7" s="621"/>
      <c r="I7" s="615" t="s">
        <v>792</v>
      </c>
      <c r="J7" s="615" t="s">
        <v>793</v>
      </c>
      <c r="K7" s="622"/>
      <c r="L7" s="623"/>
      <c r="M7" s="615" t="s">
        <v>794</v>
      </c>
      <c r="N7" s="615"/>
      <c r="O7" s="615"/>
    </row>
    <row r="8" spans="1:15" ht="24">
      <c r="A8" s="611"/>
      <c r="B8" s="612"/>
      <c r="C8" s="613"/>
      <c r="D8" s="619"/>
      <c r="E8" s="378"/>
      <c r="F8" s="619" t="s">
        <v>744</v>
      </c>
      <c r="G8" s="619"/>
      <c r="H8" s="379" t="s">
        <v>795</v>
      </c>
      <c r="I8" s="619"/>
      <c r="J8" s="619"/>
      <c r="K8" s="622"/>
      <c r="L8" s="622"/>
      <c r="M8" s="619"/>
      <c r="N8" s="619"/>
      <c r="O8" s="619"/>
    </row>
    <row r="9" spans="1:15">
      <c r="A9" s="374" t="s">
        <v>745</v>
      </c>
      <c r="B9" s="624" t="s">
        <v>746</v>
      </c>
      <c r="C9" s="624"/>
      <c r="D9" s="359">
        <v>0</v>
      </c>
      <c r="E9" s="359">
        <v>0</v>
      </c>
      <c r="F9" s="625">
        <v>0</v>
      </c>
      <c r="G9" s="626"/>
      <c r="H9" s="359">
        <v>0</v>
      </c>
      <c r="I9" s="359">
        <v>0</v>
      </c>
      <c r="J9" s="359">
        <v>0</v>
      </c>
      <c r="K9" s="625">
        <v>0</v>
      </c>
      <c r="L9" s="626"/>
      <c r="M9" s="625">
        <v>0</v>
      </c>
      <c r="N9" s="627"/>
      <c r="O9" s="626"/>
    </row>
    <row r="10" spans="1:15">
      <c r="A10" s="374" t="s">
        <v>143</v>
      </c>
      <c r="B10" s="624" t="s">
        <v>747</v>
      </c>
      <c r="C10" s="624"/>
      <c r="D10" s="108">
        <v>236.566712</v>
      </c>
      <c r="E10" s="108">
        <v>41.586173000000002</v>
      </c>
      <c r="F10" s="625">
        <v>0</v>
      </c>
      <c r="G10" s="626"/>
      <c r="H10" s="380">
        <v>0</v>
      </c>
      <c r="I10" s="358">
        <v>-1.265131</v>
      </c>
      <c r="J10" s="108">
        <v>-0.89511399999999997</v>
      </c>
      <c r="K10" s="628">
        <v>217.62422799999999</v>
      </c>
      <c r="L10" s="629"/>
      <c r="M10" s="628">
        <v>40.691051999999999</v>
      </c>
      <c r="N10" s="630"/>
      <c r="O10" s="629"/>
    </row>
    <row r="11" spans="1:15">
      <c r="A11" s="374" t="s">
        <v>748</v>
      </c>
      <c r="B11" s="624" t="s">
        <v>749</v>
      </c>
      <c r="C11" s="624"/>
      <c r="D11" s="380">
        <f>0</f>
        <v>0</v>
      </c>
      <c r="E11" s="380">
        <f>0</f>
        <v>0</v>
      </c>
      <c r="F11" s="625">
        <f>0</f>
        <v>0</v>
      </c>
      <c r="G11" s="626"/>
      <c r="H11" s="380">
        <f>0</f>
        <v>0</v>
      </c>
      <c r="I11" s="380">
        <f>0</f>
        <v>0</v>
      </c>
      <c r="J11" s="380">
        <f>0</f>
        <v>0</v>
      </c>
      <c r="K11" s="625">
        <f>0</f>
        <v>0</v>
      </c>
      <c r="L11" s="626"/>
      <c r="M11" s="625">
        <f>0</f>
        <v>0</v>
      </c>
      <c r="N11" s="627"/>
      <c r="O11" s="626"/>
    </row>
    <row r="12" spans="1:15">
      <c r="A12" s="374" t="s">
        <v>185</v>
      </c>
      <c r="B12" s="624" t="s">
        <v>750</v>
      </c>
      <c r="C12" s="624"/>
      <c r="D12" s="380">
        <f>0</f>
        <v>0</v>
      </c>
      <c r="E12" s="380">
        <f>0</f>
        <v>0</v>
      </c>
      <c r="F12" s="625">
        <f>0</f>
        <v>0</v>
      </c>
      <c r="G12" s="626"/>
      <c r="H12" s="380">
        <f>0</f>
        <v>0</v>
      </c>
      <c r="I12" s="380">
        <f>0</f>
        <v>0</v>
      </c>
      <c r="J12" s="380">
        <f>0</f>
        <v>0</v>
      </c>
      <c r="K12" s="625">
        <f>0</f>
        <v>0</v>
      </c>
      <c r="L12" s="626"/>
      <c r="M12" s="625">
        <f>0</f>
        <v>0</v>
      </c>
      <c r="N12" s="627"/>
      <c r="O12" s="626"/>
    </row>
    <row r="13" spans="1:15">
      <c r="A13" s="374" t="s">
        <v>186</v>
      </c>
      <c r="B13" s="624" t="s">
        <v>751</v>
      </c>
      <c r="C13" s="624"/>
      <c r="D13" s="380">
        <f>0</f>
        <v>0</v>
      </c>
      <c r="E13" s="380">
        <f>0</f>
        <v>0</v>
      </c>
      <c r="F13" s="625">
        <f>0</f>
        <v>0</v>
      </c>
      <c r="G13" s="626"/>
      <c r="H13" s="380">
        <f>0</f>
        <v>0</v>
      </c>
      <c r="I13" s="380">
        <f>0</f>
        <v>0</v>
      </c>
      <c r="J13" s="380">
        <f>0</f>
        <v>0</v>
      </c>
      <c r="K13" s="625">
        <f>0</f>
        <v>0</v>
      </c>
      <c r="L13" s="626"/>
      <c r="M13" s="625">
        <f>0</f>
        <v>0</v>
      </c>
      <c r="N13" s="627"/>
      <c r="O13" s="626"/>
    </row>
    <row r="14" spans="1:15">
      <c r="A14" s="374" t="s">
        <v>187</v>
      </c>
      <c r="B14" s="624" t="s">
        <v>752</v>
      </c>
      <c r="C14" s="624"/>
      <c r="D14" s="380">
        <f>0</f>
        <v>0</v>
      </c>
      <c r="E14" s="380">
        <f>0</f>
        <v>0</v>
      </c>
      <c r="F14" s="625">
        <f>0</f>
        <v>0</v>
      </c>
      <c r="G14" s="626"/>
      <c r="H14" s="380">
        <f>0</f>
        <v>0</v>
      </c>
      <c r="I14" s="380">
        <f>0</f>
        <v>0</v>
      </c>
      <c r="J14" s="380">
        <f>0</f>
        <v>0</v>
      </c>
      <c r="K14" s="625">
        <f>0</f>
        <v>0</v>
      </c>
      <c r="L14" s="626"/>
      <c r="M14" s="625">
        <f>0</f>
        <v>0</v>
      </c>
      <c r="N14" s="627"/>
      <c r="O14" s="626"/>
    </row>
    <row r="15" spans="1:15">
      <c r="A15" s="374" t="s">
        <v>188</v>
      </c>
      <c r="B15" s="624" t="s">
        <v>753</v>
      </c>
      <c r="C15" s="624"/>
      <c r="D15" s="380">
        <f>0</f>
        <v>0</v>
      </c>
      <c r="E15" s="380">
        <f>0</f>
        <v>0</v>
      </c>
      <c r="F15" s="625">
        <f>0</f>
        <v>0</v>
      </c>
      <c r="G15" s="626"/>
      <c r="H15" s="380">
        <f>0</f>
        <v>0</v>
      </c>
      <c r="I15" s="380">
        <f>0</f>
        <v>0</v>
      </c>
      <c r="J15" s="380">
        <f>0</f>
        <v>0</v>
      </c>
      <c r="K15" s="625">
        <f>0</f>
        <v>0</v>
      </c>
      <c r="L15" s="626"/>
      <c r="M15" s="625">
        <f>0</f>
        <v>0</v>
      </c>
      <c r="N15" s="627"/>
      <c r="O15" s="626"/>
    </row>
    <row r="16" spans="1:15" ht="14.4" customHeight="1">
      <c r="A16" s="374" t="s">
        <v>196</v>
      </c>
      <c r="B16" s="624" t="s">
        <v>754</v>
      </c>
      <c r="C16" s="624"/>
      <c r="D16" s="108">
        <v>236.566712</v>
      </c>
      <c r="E16" s="108">
        <v>41.586173000000002</v>
      </c>
      <c r="F16" s="625">
        <f>0</f>
        <v>0</v>
      </c>
      <c r="G16" s="626"/>
      <c r="H16" s="380">
        <f>0</f>
        <v>0</v>
      </c>
      <c r="I16" s="358">
        <v>-1.265131</v>
      </c>
      <c r="J16" s="108">
        <v>-0.89511399999999997</v>
      </c>
      <c r="K16" s="628">
        <v>217.62422799999999</v>
      </c>
      <c r="L16" s="629"/>
      <c r="M16" s="628">
        <v>40.691051999999999</v>
      </c>
      <c r="N16" s="630"/>
      <c r="O16" s="629"/>
    </row>
    <row r="17" spans="1:15">
      <c r="A17" s="374" t="s">
        <v>189</v>
      </c>
      <c r="B17" s="624" t="s">
        <v>755</v>
      </c>
      <c r="C17" s="624"/>
      <c r="D17" s="380">
        <f>0</f>
        <v>0</v>
      </c>
      <c r="E17" s="380">
        <f>0</f>
        <v>0</v>
      </c>
      <c r="F17" s="625">
        <f>0</f>
        <v>0</v>
      </c>
      <c r="G17" s="626"/>
      <c r="H17" s="380">
        <f>0</f>
        <v>0</v>
      </c>
      <c r="I17" s="380">
        <f>0</f>
        <v>0</v>
      </c>
      <c r="J17" s="380">
        <f>0</f>
        <v>0</v>
      </c>
      <c r="K17" s="625">
        <f>0</f>
        <v>0</v>
      </c>
      <c r="L17" s="626"/>
      <c r="M17" s="625">
        <f>0</f>
        <v>0</v>
      </c>
      <c r="N17" s="627"/>
      <c r="O17" s="626"/>
    </row>
    <row r="18" spans="1:15" ht="24" customHeight="1">
      <c r="A18" s="374" t="s">
        <v>190</v>
      </c>
      <c r="B18" s="624" t="s">
        <v>796</v>
      </c>
      <c r="C18" s="624"/>
      <c r="D18" s="108">
        <v>8.7384000000000003E-2</v>
      </c>
      <c r="E18" s="380">
        <f>0</f>
        <v>0</v>
      </c>
      <c r="F18" s="625">
        <f>0</f>
        <v>0</v>
      </c>
      <c r="G18" s="626"/>
      <c r="H18" s="380">
        <f>0</f>
        <v>0</v>
      </c>
      <c r="I18" s="380">
        <f>0</f>
        <v>0</v>
      </c>
      <c r="J18" s="380">
        <f>0</f>
        <v>0</v>
      </c>
      <c r="K18" s="625">
        <f>0</f>
        <v>0</v>
      </c>
      <c r="L18" s="626"/>
      <c r="M18" s="625">
        <f>0</f>
        <v>0</v>
      </c>
      <c r="N18" s="627"/>
      <c r="O18" s="626"/>
    </row>
    <row r="19" spans="1:15" ht="14.4" customHeight="1">
      <c r="A19" s="381">
        <v>100</v>
      </c>
      <c r="B19" s="635" t="s">
        <v>145</v>
      </c>
      <c r="C19" s="635"/>
      <c r="D19" s="161">
        <f>D9+D10+D17+D18</f>
        <v>236.65409599999998</v>
      </c>
      <c r="E19" s="161">
        <f>E9+E10+E17+E18</f>
        <v>41.586173000000002</v>
      </c>
      <c r="F19" s="631">
        <f>F9+F10+F17+F18</f>
        <v>0</v>
      </c>
      <c r="G19" s="632"/>
      <c r="H19" s="382">
        <f>H9+H10+H17+H18</f>
        <v>0</v>
      </c>
      <c r="I19" s="364">
        <f>I9+I10+I17-I18</f>
        <v>-1.265131</v>
      </c>
      <c r="J19" s="161">
        <f>J9+J10+J17-J18</f>
        <v>-0.89511399999999997</v>
      </c>
      <c r="K19" s="633">
        <f>K9+K10+K17+K18</f>
        <v>217.62422799999999</v>
      </c>
      <c r="L19" s="634"/>
      <c r="M19" s="633">
        <f>M9+M10+M17+M18</f>
        <v>40.691051999999999</v>
      </c>
      <c r="N19" s="636"/>
      <c r="O19" s="634"/>
    </row>
  </sheetData>
  <mergeCells count="65">
    <mergeCell ref="F19:G19"/>
    <mergeCell ref="K19:L19"/>
    <mergeCell ref="B19:C19"/>
    <mergeCell ref="M19:O19"/>
    <mergeCell ref="B17:C17"/>
    <mergeCell ref="F17:G17"/>
    <mergeCell ref="K17:L17"/>
    <mergeCell ref="M17:O17"/>
    <mergeCell ref="B18:C18"/>
    <mergeCell ref="F18:G18"/>
    <mergeCell ref="K18:L18"/>
    <mergeCell ref="M18:O18"/>
    <mergeCell ref="B15:C15"/>
    <mergeCell ref="F15:G15"/>
    <mergeCell ref="K15:L15"/>
    <mergeCell ref="M15:O15"/>
    <mergeCell ref="B16:C16"/>
    <mergeCell ref="F16:G16"/>
    <mergeCell ref="K16:L16"/>
    <mergeCell ref="M16:O16"/>
    <mergeCell ref="B13:C13"/>
    <mergeCell ref="F13:G13"/>
    <mergeCell ref="K13:L13"/>
    <mergeCell ref="M13:O13"/>
    <mergeCell ref="B14:C14"/>
    <mergeCell ref="F14:G14"/>
    <mergeCell ref="K14:L14"/>
    <mergeCell ref="M14:O14"/>
    <mergeCell ref="B11:C11"/>
    <mergeCell ref="F11:G11"/>
    <mergeCell ref="K11:L11"/>
    <mergeCell ref="M11:O11"/>
    <mergeCell ref="B12:C12"/>
    <mergeCell ref="F12:G12"/>
    <mergeCell ref="K12:L12"/>
    <mergeCell ref="M12:O12"/>
    <mergeCell ref="B9:C9"/>
    <mergeCell ref="F9:G9"/>
    <mergeCell ref="K9:L9"/>
    <mergeCell ref="M9:O9"/>
    <mergeCell ref="B10:C10"/>
    <mergeCell ref="F10:G10"/>
    <mergeCell ref="K10:L10"/>
    <mergeCell ref="M10:O10"/>
    <mergeCell ref="F5:G5"/>
    <mergeCell ref="K5:L5"/>
    <mergeCell ref="M5:O5"/>
    <mergeCell ref="A5:C8"/>
    <mergeCell ref="D6:H6"/>
    <mergeCell ref="I6:J6"/>
    <mergeCell ref="K6:O6"/>
    <mergeCell ref="D7:D8"/>
    <mergeCell ref="E7:H7"/>
    <mergeCell ref="I7:I8"/>
    <mergeCell ref="J7:J8"/>
    <mergeCell ref="K7:L7"/>
    <mergeCell ref="M7:O8"/>
    <mergeCell ref="F8:G8"/>
    <mergeCell ref="K8:L8"/>
    <mergeCell ref="K3:L3"/>
    <mergeCell ref="M3:O3"/>
    <mergeCell ref="B4:C4"/>
    <mergeCell ref="F4:G4"/>
    <mergeCell ref="K4:L4"/>
    <mergeCell ref="M4:O4"/>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5231C-204D-450A-AC79-375B04ED8777}">
  <dimension ref="A1:O30"/>
  <sheetViews>
    <sheetView showGridLines="0" zoomScaleNormal="100" workbookViewId="0"/>
  </sheetViews>
  <sheetFormatPr baseColWidth="10" defaultRowHeight="14.4"/>
  <cols>
    <col min="1" max="1" width="8.88671875" customWidth="1"/>
    <col min="3" max="3" width="42.44140625" customWidth="1"/>
    <col min="4" max="4" width="13" customWidth="1"/>
    <col min="5" max="5" width="31.44140625" customWidth="1"/>
    <col min="6" max="6" width="27.6640625" customWidth="1"/>
    <col min="7" max="7" width="18.6640625" customWidth="1"/>
    <col min="8" max="8" width="28.5546875" customWidth="1"/>
    <col min="9" max="9" width="27.5546875" customWidth="1"/>
    <col min="10" max="10" width="26.109375" customWidth="1"/>
    <col min="11" max="13" width="25" customWidth="1"/>
    <col min="14" max="14" width="20.5546875" customWidth="1"/>
    <col min="15" max="15" width="21.33203125" customWidth="1"/>
  </cols>
  <sheetData>
    <row r="1" spans="1:15" ht="25.8">
      <c r="A1" s="196" t="s">
        <v>787</v>
      </c>
      <c r="B1" s="196"/>
      <c r="C1" s="196"/>
      <c r="D1" s="196"/>
      <c r="E1" s="196"/>
      <c r="F1" s="196"/>
      <c r="G1" s="196"/>
      <c r="H1" s="196"/>
      <c r="I1" s="196"/>
      <c r="J1" s="196"/>
      <c r="K1" s="196"/>
      <c r="L1" s="196"/>
      <c r="M1" s="196"/>
      <c r="N1" s="196"/>
      <c r="O1" s="196"/>
    </row>
    <row r="4" spans="1:15" ht="16.2" customHeight="1">
      <c r="A4" s="640"/>
      <c r="B4" s="640"/>
      <c r="C4" s="640"/>
      <c r="D4" s="356" t="s">
        <v>116</v>
      </c>
      <c r="E4" s="356" t="s">
        <v>117</v>
      </c>
      <c r="F4" s="356" t="s">
        <v>118</v>
      </c>
      <c r="G4" s="356" t="s">
        <v>119</v>
      </c>
      <c r="H4" s="356" t="s">
        <v>120</v>
      </c>
      <c r="I4" s="356" t="s">
        <v>121</v>
      </c>
      <c r="J4" s="356" t="s">
        <v>111</v>
      </c>
      <c r="K4" s="356" t="s">
        <v>122</v>
      </c>
      <c r="L4" s="356" t="s">
        <v>123</v>
      </c>
      <c r="M4" s="356" t="s">
        <v>124</v>
      </c>
      <c r="N4" s="356" t="s">
        <v>125</v>
      </c>
      <c r="O4" s="356" t="s">
        <v>126</v>
      </c>
    </row>
    <row r="5" spans="1:15" ht="15" customHeight="1">
      <c r="A5" s="640"/>
      <c r="B5" s="640"/>
      <c r="C5" s="640"/>
      <c r="D5" s="638" t="s">
        <v>732</v>
      </c>
      <c r="E5" s="638"/>
      <c r="F5" s="638"/>
      <c r="G5" s="638"/>
      <c r="H5" s="638"/>
      <c r="I5" s="638"/>
      <c r="J5" s="638"/>
      <c r="K5" s="638"/>
      <c r="L5" s="638"/>
      <c r="M5" s="638"/>
      <c r="N5" s="638"/>
      <c r="O5" s="638"/>
    </row>
    <row r="6" spans="1:15" ht="14.4" customHeight="1">
      <c r="A6" s="640"/>
      <c r="B6" s="640"/>
      <c r="C6" s="640"/>
      <c r="D6" s="638" t="s">
        <v>733</v>
      </c>
      <c r="E6" s="638"/>
      <c r="F6" s="638"/>
      <c r="G6" s="639" t="s">
        <v>734</v>
      </c>
      <c r="H6" s="639"/>
      <c r="I6" s="639"/>
      <c r="J6" s="639"/>
      <c r="K6" s="639"/>
      <c r="L6" s="639"/>
      <c r="M6" s="639"/>
      <c r="N6" s="639"/>
      <c r="O6" s="639"/>
    </row>
    <row r="7" spans="1:15" ht="28.8">
      <c r="A7" s="640"/>
      <c r="B7" s="640"/>
      <c r="C7" s="640"/>
      <c r="D7" s="357" t="s">
        <v>1113</v>
      </c>
      <c r="E7" s="357" t="s">
        <v>735</v>
      </c>
      <c r="F7" s="357" t="s">
        <v>736</v>
      </c>
      <c r="G7" s="357" t="s">
        <v>1112</v>
      </c>
      <c r="H7" s="357" t="s">
        <v>737</v>
      </c>
      <c r="I7" s="357" t="s">
        <v>738</v>
      </c>
      <c r="J7" s="357" t="s">
        <v>739</v>
      </c>
      <c r="K7" s="357" t="s">
        <v>740</v>
      </c>
      <c r="L7" s="357" t="s">
        <v>741</v>
      </c>
      <c r="M7" s="357" t="s">
        <v>742</v>
      </c>
      <c r="N7" s="357" t="s">
        <v>743</v>
      </c>
      <c r="O7" s="357" t="s">
        <v>744</v>
      </c>
    </row>
    <row r="8" spans="1:15">
      <c r="A8" s="348" t="s">
        <v>745</v>
      </c>
      <c r="B8" s="637" t="s">
        <v>746</v>
      </c>
      <c r="C8" s="637"/>
      <c r="D8" s="358">
        <v>808.78035399999999</v>
      </c>
      <c r="E8" s="358">
        <v>808.78035399999999</v>
      </c>
      <c r="F8" s="359">
        <v>0</v>
      </c>
      <c r="G8" s="359">
        <v>0</v>
      </c>
      <c r="H8" s="359">
        <v>0</v>
      </c>
      <c r="I8" s="359">
        <v>0</v>
      </c>
      <c r="J8" s="359">
        <v>0</v>
      </c>
      <c r="K8" s="359">
        <v>0</v>
      </c>
      <c r="L8" s="359">
        <v>0</v>
      </c>
      <c r="M8" s="359">
        <v>0</v>
      </c>
      <c r="N8" s="359">
        <v>0</v>
      </c>
      <c r="O8" s="359">
        <v>0</v>
      </c>
    </row>
    <row r="9" spans="1:15">
      <c r="A9" s="348" t="s">
        <v>143</v>
      </c>
      <c r="B9" s="637" t="s">
        <v>747</v>
      </c>
      <c r="C9" s="637"/>
      <c r="D9" s="358">
        <v>129613.26923599999</v>
      </c>
      <c r="E9" s="358">
        <v>129606.40592600001</v>
      </c>
      <c r="F9" s="358">
        <v>6.8633100000000002</v>
      </c>
      <c r="G9" s="358">
        <v>638.36220700000001</v>
      </c>
      <c r="H9" s="358">
        <v>572.33632499999999</v>
      </c>
      <c r="I9" s="358">
        <v>29.294996999999999</v>
      </c>
      <c r="J9" s="358">
        <v>26.504228000000001</v>
      </c>
      <c r="K9" s="358">
        <v>3.9466610000000002</v>
      </c>
      <c r="L9" s="358">
        <v>6.2799959999999997</v>
      </c>
      <c r="M9" s="359">
        <v>0</v>
      </c>
      <c r="N9" s="359">
        <v>0</v>
      </c>
      <c r="O9" s="358">
        <v>403.40224699999999</v>
      </c>
    </row>
    <row r="10" spans="1:15">
      <c r="A10" s="361" t="s">
        <v>748</v>
      </c>
      <c r="B10" s="642" t="s">
        <v>749</v>
      </c>
      <c r="C10" s="642"/>
      <c r="D10" s="359">
        <v>0</v>
      </c>
      <c r="E10" s="359">
        <v>0</v>
      </c>
      <c r="F10" s="359">
        <v>0</v>
      </c>
      <c r="G10" s="359">
        <v>0</v>
      </c>
      <c r="H10" s="359">
        <v>0</v>
      </c>
      <c r="I10" s="359">
        <v>0</v>
      </c>
      <c r="J10" s="359">
        <v>0</v>
      </c>
      <c r="K10" s="359">
        <v>0</v>
      </c>
      <c r="L10" s="359">
        <v>0</v>
      </c>
      <c r="M10" s="359">
        <v>0</v>
      </c>
      <c r="N10" s="359">
        <v>0</v>
      </c>
      <c r="O10" s="359">
        <v>0</v>
      </c>
    </row>
    <row r="11" spans="1:15">
      <c r="A11" s="361" t="s">
        <v>185</v>
      </c>
      <c r="B11" s="642" t="s">
        <v>750</v>
      </c>
      <c r="C11" s="642"/>
      <c r="D11" s="358">
        <v>42.296957999999997</v>
      </c>
      <c r="E11" s="358">
        <v>42.296957999999997</v>
      </c>
      <c r="F11" s="359">
        <v>0</v>
      </c>
      <c r="G11" s="359">
        <v>0</v>
      </c>
      <c r="H11" s="359">
        <v>0</v>
      </c>
      <c r="I11" s="359">
        <v>0</v>
      </c>
      <c r="J11" s="359">
        <v>0</v>
      </c>
      <c r="K11" s="359">
        <v>0</v>
      </c>
      <c r="L11" s="359">
        <v>0</v>
      </c>
      <c r="M11" s="359">
        <v>0</v>
      </c>
      <c r="N11" s="359">
        <v>0</v>
      </c>
      <c r="O11" s="359">
        <v>0</v>
      </c>
    </row>
    <row r="12" spans="1:15">
      <c r="A12" s="361" t="s">
        <v>186</v>
      </c>
      <c r="B12" s="642" t="s">
        <v>751</v>
      </c>
      <c r="C12" s="642"/>
      <c r="D12" s="358">
        <v>5972.4782750000004</v>
      </c>
      <c r="E12" s="358">
        <v>5972.4782750000004</v>
      </c>
      <c r="F12" s="359">
        <v>0</v>
      </c>
      <c r="G12" s="359">
        <v>0</v>
      </c>
      <c r="H12" s="359">
        <v>0</v>
      </c>
      <c r="I12" s="359">
        <v>0</v>
      </c>
      <c r="J12" s="359">
        <v>0</v>
      </c>
      <c r="K12" s="359">
        <v>0</v>
      </c>
      <c r="L12" s="359">
        <v>0</v>
      </c>
      <c r="M12" s="359">
        <v>0</v>
      </c>
      <c r="N12" s="359">
        <v>0</v>
      </c>
      <c r="O12" s="359">
        <v>0</v>
      </c>
    </row>
    <row r="13" spans="1:15">
      <c r="A13" s="361" t="s">
        <v>187</v>
      </c>
      <c r="B13" s="642" t="s">
        <v>752</v>
      </c>
      <c r="C13" s="642"/>
      <c r="D13" s="358">
        <v>33.494979999999998</v>
      </c>
      <c r="E13" s="358">
        <v>33.494979999999998</v>
      </c>
      <c r="F13" s="359">
        <v>0</v>
      </c>
      <c r="G13" s="359">
        <v>0</v>
      </c>
      <c r="H13" s="359">
        <v>0</v>
      </c>
      <c r="I13" s="359">
        <v>0</v>
      </c>
      <c r="J13" s="359">
        <v>0</v>
      </c>
      <c r="K13" s="359">
        <v>0</v>
      </c>
      <c r="L13" s="359">
        <v>0</v>
      </c>
      <c r="M13" s="359">
        <v>0</v>
      </c>
      <c r="N13" s="359">
        <v>0</v>
      </c>
      <c r="O13" s="359">
        <v>0</v>
      </c>
    </row>
    <row r="14" spans="1:15">
      <c r="A14" s="361" t="s">
        <v>188</v>
      </c>
      <c r="B14" s="642" t="s">
        <v>753</v>
      </c>
      <c r="C14" s="642"/>
      <c r="D14" s="358">
        <v>33337.036788999998</v>
      </c>
      <c r="E14" s="358">
        <v>33337.036788999998</v>
      </c>
      <c r="F14" s="359">
        <v>0</v>
      </c>
      <c r="G14" s="358">
        <v>259.13663500000001</v>
      </c>
      <c r="H14" s="358">
        <v>259.13663500000001</v>
      </c>
      <c r="I14" s="359">
        <v>0</v>
      </c>
      <c r="J14" s="359">
        <v>0</v>
      </c>
      <c r="K14" s="359">
        <v>0</v>
      </c>
      <c r="L14" s="359">
        <v>0</v>
      </c>
      <c r="M14" s="359">
        <v>0</v>
      </c>
      <c r="N14" s="359">
        <v>0</v>
      </c>
      <c r="O14" s="358">
        <v>229.87413699999999</v>
      </c>
    </row>
    <row r="15" spans="1:15">
      <c r="A15" s="361" t="s">
        <v>196</v>
      </c>
      <c r="B15" s="641" t="s">
        <v>1114</v>
      </c>
      <c r="C15" s="641"/>
      <c r="D15" s="358">
        <v>29067.655010999999</v>
      </c>
      <c r="E15" s="358">
        <v>29067.655010999999</v>
      </c>
      <c r="F15" s="359">
        <v>0</v>
      </c>
      <c r="G15" s="358">
        <v>229.87413699999999</v>
      </c>
      <c r="H15" s="358">
        <v>229.87413699999999</v>
      </c>
      <c r="I15" s="359">
        <v>0</v>
      </c>
      <c r="J15" s="359">
        <v>0</v>
      </c>
      <c r="K15" s="359">
        <v>0</v>
      </c>
      <c r="L15" s="359">
        <v>0</v>
      </c>
      <c r="M15" s="359">
        <v>0</v>
      </c>
      <c r="N15" s="359">
        <v>0</v>
      </c>
      <c r="O15" s="358">
        <v>229.87413699999999</v>
      </c>
    </row>
    <row r="16" spans="1:15">
      <c r="A16" s="361" t="s">
        <v>189</v>
      </c>
      <c r="B16" s="642" t="s">
        <v>754</v>
      </c>
      <c r="C16" s="642"/>
      <c r="D16" s="358">
        <v>90227.962234000006</v>
      </c>
      <c r="E16" s="358">
        <v>90221.098924000005</v>
      </c>
      <c r="F16" s="358">
        <v>6.8633100000000002</v>
      </c>
      <c r="G16" s="358">
        <v>379.225572</v>
      </c>
      <c r="H16" s="358">
        <v>313.19968999999998</v>
      </c>
      <c r="I16" s="358">
        <v>29.294996999999999</v>
      </c>
      <c r="J16" s="358">
        <v>26.504228000000001</v>
      </c>
      <c r="K16" s="358">
        <v>3.9466610000000002</v>
      </c>
      <c r="L16" s="358">
        <v>6.2799959999999997</v>
      </c>
      <c r="M16" s="359">
        <v>0</v>
      </c>
      <c r="N16" s="359">
        <v>0</v>
      </c>
      <c r="O16" s="358">
        <v>173.52811</v>
      </c>
    </row>
    <row r="17" spans="1:15">
      <c r="A17" s="348" t="s">
        <v>190</v>
      </c>
      <c r="B17" s="637" t="s">
        <v>755</v>
      </c>
      <c r="C17" s="637"/>
      <c r="D17" s="358">
        <v>22851.403229</v>
      </c>
      <c r="E17" s="358">
        <v>22851.403229</v>
      </c>
      <c r="F17" s="359">
        <v>0</v>
      </c>
      <c r="G17" s="359">
        <v>0</v>
      </c>
      <c r="H17" s="359">
        <v>0</v>
      </c>
      <c r="I17" s="359">
        <v>0</v>
      </c>
      <c r="J17" s="359">
        <v>0</v>
      </c>
      <c r="K17" s="359">
        <v>0</v>
      </c>
      <c r="L17" s="359">
        <v>0</v>
      </c>
      <c r="M17" s="359">
        <v>0</v>
      </c>
      <c r="N17" s="359">
        <v>0</v>
      </c>
      <c r="O17" s="359">
        <v>0</v>
      </c>
    </row>
    <row r="18" spans="1:15">
      <c r="A18" s="361" t="s">
        <v>756</v>
      </c>
      <c r="B18" s="642" t="s">
        <v>749</v>
      </c>
      <c r="C18" s="642"/>
      <c r="D18" s="359">
        <v>0</v>
      </c>
      <c r="E18" s="359">
        <v>0</v>
      </c>
      <c r="F18" s="359">
        <v>0</v>
      </c>
      <c r="G18" s="359">
        <v>0</v>
      </c>
      <c r="H18" s="359">
        <v>0</v>
      </c>
      <c r="I18" s="359">
        <v>0</v>
      </c>
      <c r="J18" s="359">
        <v>0</v>
      </c>
      <c r="K18" s="359">
        <v>0</v>
      </c>
      <c r="L18" s="359">
        <v>0</v>
      </c>
      <c r="M18" s="359">
        <v>0</v>
      </c>
      <c r="N18" s="359">
        <v>0</v>
      </c>
      <c r="O18" s="359">
        <v>0</v>
      </c>
    </row>
    <row r="19" spans="1:15" ht="15" customHeight="1">
      <c r="A19" s="361" t="s">
        <v>757</v>
      </c>
      <c r="B19" s="642" t="s">
        <v>750</v>
      </c>
      <c r="C19" s="642"/>
      <c r="D19" s="358">
        <v>2264.4193190000001</v>
      </c>
      <c r="E19" s="358">
        <v>2264.4193190000001</v>
      </c>
      <c r="F19" s="359">
        <v>0</v>
      </c>
      <c r="G19" s="359">
        <v>0</v>
      </c>
      <c r="H19" s="359">
        <v>0</v>
      </c>
      <c r="I19" s="359">
        <v>0</v>
      </c>
      <c r="J19" s="359">
        <v>0</v>
      </c>
      <c r="K19" s="359">
        <v>0</v>
      </c>
      <c r="L19" s="359">
        <v>0</v>
      </c>
      <c r="M19" s="359">
        <v>0</v>
      </c>
      <c r="N19" s="359">
        <v>0</v>
      </c>
      <c r="O19" s="359">
        <v>0</v>
      </c>
    </row>
    <row r="20" spans="1:15">
      <c r="A20" s="361" t="s">
        <v>758</v>
      </c>
      <c r="B20" s="642" t="s">
        <v>751</v>
      </c>
      <c r="C20" s="642"/>
      <c r="D20" s="358">
        <v>20273.798085999999</v>
      </c>
      <c r="E20" s="358">
        <v>20273.798085999999</v>
      </c>
      <c r="F20" s="359">
        <v>0</v>
      </c>
      <c r="G20" s="359">
        <v>0</v>
      </c>
      <c r="H20" s="359">
        <v>0</v>
      </c>
      <c r="I20" s="359">
        <v>0</v>
      </c>
      <c r="J20" s="359">
        <v>0</v>
      </c>
      <c r="K20" s="359">
        <v>0</v>
      </c>
      <c r="L20" s="359">
        <v>0</v>
      </c>
      <c r="M20" s="359">
        <v>0</v>
      </c>
      <c r="N20" s="359">
        <v>0</v>
      </c>
      <c r="O20" s="359">
        <v>0</v>
      </c>
    </row>
    <row r="21" spans="1:15" ht="15" customHeight="1">
      <c r="A21" s="361" t="s">
        <v>759</v>
      </c>
      <c r="B21" s="642" t="s">
        <v>752</v>
      </c>
      <c r="C21" s="642"/>
      <c r="D21" s="358">
        <v>313.18582400000003</v>
      </c>
      <c r="E21" s="358">
        <v>313.18582400000003</v>
      </c>
      <c r="F21" s="359">
        <v>0</v>
      </c>
      <c r="G21" s="359">
        <v>0</v>
      </c>
      <c r="H21" s="359">
        <v>0</v>
      </c>
      <c r="I21" s="359">
        <v>0</v>
      </c>
      <c r="J21" s="359">
        <v>0</v>
      </c>
      <c r="K21" s="359">
        <v>0</v>
      </c>
      <c r="L21" s="359">
        <v>0</v>
      </c>
      <c r="M21" s="359">
        <v>0</v>
      </c>
      <c r="N21" s="359">
        <v>0</v>
      </c>
      <c r="O21" s="359">
        <v>0</v>
      </c>
    </row>
    <row r="22" spans="1:15">
      <c r="A22" s="361" t="s">
        <v>760</v>
      </c>
      <c r="B22" s="642" t="s">
        <v>753</v>
      </c>
      <c r="C22" s="642"/>
      <c r="D22" s="359">
        <v>0</v>
      </c>
      <c r="E22" s="359">
        <v>0</v>
      </c>
      <c r="F22" s="359">
        <v>0</v>
      </c>
      <c r="G22" s="359">
        <v>0</v>
      </c>
      <c r="H22" s="359">
        <v>0</v>
      </c>
      <c r="I22" s="359">
        <v>0</v>
      </c>
      <c r="J22" s="359">
        <v>0</v>
      </c>
      <c r="K22" s="359">
        <v>0</v>
      </c>
      <c r="L22" s="359">
        <v>0</v>
      </c>
      <c r="M22" s="359">
        <v>0</v>
      </c>
      <c r="N22" s="359">
        <v>0</v>
      </c>
      <c r="O22" s="359">
        <v>0</v>
      </c>
    </row>
    <row r="23" spans="1:15">
      <c r="A23" s="348" t="s">
        <v>761</v>
      </c>
      <c r="B23" s="637" t="s">
        <v>637</v>
      </c>
      <c r="C23" s="637"/>
      <c r="D23" s="358">
        <v>16615.339739999999</v>
      </c>
      <c r="E23" s="360"/>
      <c r="F23" s="360"/>
      <c r="G23" s="358">
        <v>0.8</v>
      </c>
      <c r="H23" s="360"/>
      <c r="I23" s="360"/>
      <c r="J23" s="360"/>
      <c r="K23" s="360"/>
      <c r="L23" s="360"/>
      <c r="M23" s="360"/>
      <c r="N23" s="360"/>
      <c r="O23" s="358">
        <v>0.8</v>
      </c>
    </row>
    <row r="24" spans="1:15">
      <c r="A24" s="361" t="s">
        <v>762</v>
      </c>
      <c r="B24" s="642" t="s">
        <v>749</v>
      </c>
      <c r="C24" s="642"/>
      <c r="D24" s="359">
        <v>0</v>
      </c>
      <c r="E24" s="360"/>
      <c r="F24" s="360"/>
      <c r="G24" s="359">
        <v>0</v>
      </c>
      <c r="H24" s="360"/>
      <c r="I24" s="360"/>
      <c r="J24" s="360"/>
      <c r="K24" s="360"/>
      <c r="L24" s="360"/>
      <c r="M24" s="360"/>
      <c r="N24" s="360"/>
      <c r="O24" s="359">
        <v>0</v>
      </c>
    </row>
    <row r="25" spans="1:15" ht="15" customHeight="1">
      <c r="A25" s="361" t="s">
        <v>763</v>
      </c>
      <c r="B25" s="642" t="s">
        <v>750</v>
      </c>
      <c r="C25" s="642"/>
      <c r="D25" s="358">
        <v>296.21332799999999</v>
      </c>
      <c r="E25" s="360"/>
      <c r="F25" s="360"/>
      <c r="G25" s="359">
        <v>0</v>
      </c>
      <c r="H25" s="360"/>
      <c r="I25" s="360"/>
      <c r="J25" s="360"/>
      <c r="K25" s="360"/>
      <c r="L25" s="360"/>
      <c r="M25" s="360"/>
      <c r="N25" s="360"/>
      <c r="O25" s="359">
        <v>0</v>
      </c>
    </row>
    <row r="26" spans="1:15">
      <c r="A26" s="362" t="s">
        <v>764</v>
      </c>
      <c r="B26" s="642" t="s">
        <v>751</v>
      </c>
      <c r="C26" s="642"/>
      <c r="D26" s="358">
        <v>10.412319999999999</v>
      </c>
      <c r="E26" s="360"/>
      <c r="F26" s="360"/>
      <c r="G26" s="359">
        <v>0</v>
      </c>
      <c r="H26" s="360"/>
      <c r="I26" s="360"/>
      <c r="J26" s="360"/>
      <c r="K26" s="360"/>
      <c r="L26" s="360"/>
      <c r="M26" s="360"/>
      <c r="N26" s="360"/>
      <c r="O26" s="359">
        <v>0</v>
      </c>
    </row>
    <row r="27" spans="1:15" ht="15" customHeight="1">
      <c r="A27" s="362" t="s">
        <v>765</v>
      </c>
      <c r="B27" s="642" t="s">
        <v>752</v>
      </c>
      <c r="C27" s="642"/>
      <c r="D27" s="358">
        <v>10.587783</v>
      </c>
      <c r="E27" s="360"/>
      <c r="F27" s="360"/>
      <c r="G27" s="359">
        <v>0</v>
      </c>
      <c r="H27" s="360"/>
      <c r="I27" s="360"/>
      <c r="J27" s="360"/>
      <c r="K27" s="360"/>
      <c r="L27" s="360"/>
      <c r="M27" s="360"/>
      <c r="N27" s="360"/>
      <c r="O27" s="359">
        <v>0</v>
      </c>
    </row>
    <row r="28" spans="1:15">
      <c r="A28" s="362" t="s">
        <v>766</v>
      </c>
      <c r="B28" s="642" t="s">
        <v>753</v>
      </c>
      <c r="C28" s="642"/>
      <c r="D28" s="358">
        <v>6153.3961129999998</v>
      </c>
      <c r="E28" s="360"/>
      <c r="F28" s="360"/>
      <c r="G28" s="359">
        <v>0</v>
      </c>
      <c r="H28" s="360"/>
      <c r="I28" s="360"/>
      <c r="J28" s="360"/>
      <c r="K28" s="360"/>
      <c r="L28" s="360"/>
      <c r="M28" s="360"/>
      <c r="N28" s="360"/>
      <c r="O28" s="359">
        <v>0</v>
      </c>
    </row>
    <row r="29" spans="1:15">
      <c r="A29" s="362" t="s">
        <v>767</v>
      </c>
      <c r="B29" s="642" t="s">
        <v>754</v>
      </c>
      <c r="C29" s="642"/>
      <c r="D29" s="358">
        <v>10144.730196</v>
      </c>
      <c r="E29" s="360"/>
      <c r="F29" s="360"/>
      <c r="G29" s="358">
        <v>0.8</v>
      </c>
      <c r="H29" s="360"/>
      <c r="I29" s="360"/>
      <c r="J29" s="360"/>
      <c r="K29" s="360"/>
      <c r="L29" s="360"/>
      <c r="M29" s="360"/>
      <c r="N29" s="360"/>
      <c r="O29" s="358">
        <v>0.8</v>
      </c>
    </row>
    <row r="30" spans="1:15">
      <c r="A30" s="363" t="s">
        <v>768</v>
      </c>
      <c r="B30" s="643" t="s">
        <v>145</v>
      </c>
      <c r="C30" s="643"/>
      <c r="D30" s="364">
        <f>D8+D9+D17+D23</f>
        <v>169888.79255899999</v>
      </c>
      <c r="E30" s="364">
        <f>E8+E9+E17</f>
        <v>153266.58950900001</v>
      </c>
      <c r="F30" s="364">
        <f>F8+F9+F17</f>
        <v>6.8633100000000002</v>
      </c>
      <c r="G30" s="364">
        <f>G8+G9+G17+G23</f>
        <v>639.16220699999997</v>
      </c>
      <c r="H30" s="364">
        <f t="shared" ref="H30:N30" si="0">H8+H9+H17</f>
        <v>572.33632499999999</v>
      </c>
      <c r="I30" s="364">
        <f t="shared" si="0"/>
        <v>29.294996999999999</v>
      </c>
      <c r="J30" s="364">
        <f t="shared" si="0"/>
        <v>26.504228000000001</v>
      </c>
      <c r="K30" s="364">
        <f t="shared" si="0"/>
        <v>3.9466610000000002</v>
      </c>
      <c r="L30" s="364">
        <f t="shared" si="0"/>
        <v>6.2799959999999997</v>
      </c>
      <c r="M30" s="359">
        <f t="shared" si="0"/>
        <v>0</v>
      </c>
      <c r="N30" s="359">
        <f t="shared" si="0"/>
        <v>0</v>
      </c>
      <c r="O30" s="364">
        <f>O8+O9+O17+O23</f>
        <v>404.202247</v>
      </c>
    </row>
  </sheetData>
  <mergeCells count="27">
    <mergeCell ref="B30:C30"/>
    <mergeCell ref="B28:C28"/>
    <mergeCell ref="B29:C29"/>
    <mergeCell ref="B27:C27"/>
    <mergeCell ref="B26:C26"/>
    <mergeCell ref="B25:C25"/>
    <mergeCell ref="B24:C24"/>
    <mergeCell ref="B22:C22"/>
    <mergeCell ref="B23:C23"/>
    <mergeCell ref="B21:C21"/>
    <mergeCell ref="B20:C20"/>
    <mergeCell ref="B19:C19"/>
    <mergeCell ref="B18:C18"/>
    <mergeCell ref="B16:C16"/>
    <mergeCell ref="B17:C17"/>
    <mergeCell ref="B15:C15"/>
    <mergeCell ref="B14:C14"/>
    <mergeCell ref="B13:C13"/>
    <mergeCell ref="B12:C12"/>
    <mergeCell ref="B10:C10"/>
    <mergeCell ref="B11:C11"/>
    <mergeCell ref="B9:C9"/>
    <mergeCell ref="B8:C8"/>
    <mergeCell ref="D5:O5"/>
    <mergeCell ref="D6:F6"/>
    <mergeCell ref="G6:O6"/>
    <mergeCell ref="A4:C7"/>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B414F-D10F-488A-B0FD-A65B64177CB0}">
  <dimension ref="A1:H27"/>
  <sheetViews>
    <sheetView showGridLines="0" workbookViewId="0"/>
  </sheetViews>
  <sheetFormatPr baseColWidth="10" defaultRowHeight="14.4"/>
  <cols>
    <col min="2" max="2" width="57.5546875" customWidth="1"/>
    <col min="3" max="3" width="19.109375" customWidth="1"/>
    <col min="4" max="4" width="25" customWidth="1"/>
    <col min="5" max="5" width="19.109375" customWidth="1"/>
    <col min="6" max="8" width="25" customWidth="1"/>
  </cols>
  <sheetData>
    <row r="1" spans="1:8" ht="25.8">
      <c r="A1" s="196" t="s">
        <v>823</v>
      </c>
      <c r="B1" s="196"/>
      <c r="C1" s="196"/>
      <c r="D1" s="196"/>
      <c r="E1" s="196"/>
      <c r="F1" s="196"/>
      <c r="G1" s="196"/>
      <c r="H1" s="196"/>
    </row>
    <row r="4" spans="1:8">
      <c r="A4" s="646"/>
      <c r="B4" s="647"/>
      <c r="C4" s="350" t="s">
        <v>116</v>
      </c>
      <c r="D4" s="350" t="s">
        <v>117</v>
      </c>
      <c r="E4" s="350" t="s">
        <v>118</v>
      </c>
      <c r="F4" s="348" t="s">
        <v>119</v>
      </c>
      <c r="G4" s="350" t="s">
        <v>120</v>
      </c>
      <c r="H4" s="350" t="s">
        <v>121</v>
      </c>
    </row>
    <row r="5" spans="1:8">
      <c r="A5" s="648"/>
      <c r="B5" s="649"/>
      <c r="C5" s="645" t="s">
        <v>802</v>
      </c>
      <c r="D5" s="645"/>
      <c r="E5" s="645"/>
      <c r="F5" s="645"/>
      <c r="G5" s="644" t="s">
        <v>798</v>
      </c>
      <c r="H5" s="644" t="s">
        <v>799</v>
      </c>
    </row>
    <row r="6" spans="1:8">
      <c r="A6" s="648"/>
      <c r="B6" s="649"/>
      <c r="C6" s="645"/>
      <c r="D6" s="645" t="s">
        <v>800</v>
      </c>
      <c r="E6" s="645"/>
      <c r="F6" s="644" t="s">
        <v>803</v>
      </c>
      <c r="G6" s="644"/>
      <c r="H6" s="644"/>
    </row>
    <row r="7" spans="1:8">
      <c r="A7" s="650"/>
      <c r="B7" s="651"/>
      <c r="C7" s="645"/>
      <c r="D7" s="350"/>
      <c r="E7" s="348" t="s">
        <v>801</v>
      </c>
      <c r="F7" s="644"/>
      <c r="G7" s="644"/>
      <c r="H7" s="644"/>
    </row>
    <row r="8" spans="1:8">
      <c r="A8" s="353" t="s">
        <v>143</v>
      </c>
      <c r="B8" s="349" t="s">
        <v>804</v>
      </c>
      <c r="C8" s="108">
        <v>508.830399</v>
      </c>
      <c r="D8" s="108">
        <v>3.4999999999999997E-5</v>
      </c>
      <c r="E8" s="109">
        <v>0</v>
      </c>
      <c r="F8" s="108">
        <v>508.830399</v>
      </c>
      <c r="G8" s="108">
        <v>-1.9067430000000001</v>
      </c>
      <c r="H8" s="109">
        <v>0</v>
      </c>
    </row>
    <row r="9" spans="1:8">
      <c r="A9" s="354" t="s">
        <v>748</v>
      </c>
      <c r="B9" s="349" t="s">
        <v>805</v>
      </c>
      <c r="C9" s="108">
        <v>53.743626999999996</v>
      </c>
      <c r="D9" s="109">
        <v>0</v>
      </c>
      <c r="E9" s="109">
        <v>0</v>
      </c>
      <c r="F9" s="108">
        <v>53.743626999999996</v>
      </c>
      <c r="G9" s="108">
        <v>-0.52270799999999995</v>
      </c>
      <c r="H9" s="109">
        <v>0</v>
      </c>
    </row>
    <row r="10" spans="1:8">
      <c r="A10" s="354" t="s">
        <v>185</v>
      </c>
      <c r="B10" s="349" t="s">
        <v>806</v>
      </c>
      <c r="C10" s="108">
        <v>715.63458400000002</v>
      </c>
      <c r="D10" s="108">
        <v>18.395814000000001</v>
      </c>
      <c r="E10" s="109">
        <v>0</v>
      </c>
      <c r="F10" s="108">
        <v>715.63458400000002</v>
      </c>
      <c r="G10" s="108">
        <v>-6.7081359999999997</v>
      </c>
      <c r="H10" s="109">
        <v>0</v>
      </c>
    </row>
    <row r="11" spans="1:8">
      <c r="A11" s="354" t="s">
        <v>186</v>
      </c>
      <c r="B11" s="349" t="s">
        <v>807</v>
      </c>
      <c r="C11" s="108">
        <v>23.335813999999999</v>
      </c>
      <c r="D11" s="109">
        <v>0</v>
      </c>
      <c r="E11" s="109">
        <v>0</v>
      </c>
      <c r="F11" s="108">
        <v>23.335813999999999</v>
      </c>
      <c r="G11" s="108">
        <v>-9.5505000000000007E-2</v>
      </c>
      <c r="H11" s="109">
        <v>0</v>
      </c>
    </row>
    <row r="12" spans="1:8">
      <c r="A12" s="354" t="s">
        <v>187</v>
      </c>
      <c r="B12" s="349" t="s">
        <v>808</v>
      </c>
      <c r="C12" s="108">
        <v>74.137856999999997</v>
      </c>
      <c r="D12" s="109">
        <v>0</v>
      </c>
      <c r="E12" s="109">
        <v>0</v>
      </c>
      <c r="F12" s="108">
        <v>74.137856999999997</v>
      </c>
      <c r="G12" s="108">
        <v>-0.67577799999999999</v>
      </c>
      <c r="H12" s="109">
        <v>0</v>
      </c>
    </row>
    <row r="13" spans="1:8">
      <c r="A13" s="354" t="s">
        <v>188</v>
      </c>
      <c r="B13" s="349" t="s">
        <v>809</v>
      </c>
      <c r="C13" s="108">
        <v>6108.666397</v>
      </c>
      <c r="D13" s="108">
        <v>82.052199999999999</v>
      </c>
      <c r="E13" s="109">
        <v>0</v>
      </c>
      <c r="F13" s="108">
        <v>6108.666397</v>
      </c>
      <c r="G13" s="108">
        <v>-84.579436000000001</v>
      </c>
      <c r="H13" s="109">
        <v>0</v>
      </c>
    </row>
    <row r="14" spans="1:8">
      <c r="A14" s="354" t="s">
        <v>196</v>
      </c>
      <c r="B14" s="349" t="s">
        <v>810</v>
      </c>
      <c r="C14" s="108">
        <v>1574.4746190000001</v>
      </c>
      <c r="D14" s="108">
        <v>4.7321920000000004</v>
      </c>
      <c r="E14" s="109">
        <v>0</v>
      </c>
      <c r="F14" s="108">
        <v>1564.0329859999999</v>
      </c>
      <c r="G14" s="108">
        <v>-14.228289999999999</v>
      </c>
      <c r="H14" s="109">
        <v>0</v>
      </c>
    </row>
    <row r="15" spans="1:8">
      <c r="A15" s="354" t="s">
        <v>189</v>
      </c>
      <c r="B15" s="349" t="s">
        <v>811</v>
      </c>
      <c r="C15" s="108">
        <v>333.55689699999999</v>
      </c>
      <c r="D15" s="109">
        <v>0</v>
      </c>
      <c r="E15" s="109">
        <v>0</v>
      </c>
      <c r="F15" s="108">
        <v>333.55689699999999</v>
      </c>
      <c r="G15" s="108">
        <v>-1.277053</v>
      </c>
      <c r="H15" s="109">
        <v>0</v>
      </c>
    </row>
    <row r="16" spans="1:8">
      <c r="A16" s="353" t="s">
        <v>190</v>
      </c>
      <c r="B16" s="349" t="s">
        <v>812</v>
      </c>
      <c r="C16" s="108">
        <v>319.96901100000002</v>
      </c>
      <c r="D16" s="108">
        <v>6.2473369999999999</v>
      </c>
      <c r="E16" s="109">
        <v>0</v>
      </c>
      <c r="F16" s="108">
        <v>319.96901100000002</v>
      </c>
      <c r="G16" s="108">
        <v>-3.0871249999999999</v>
      </c>
      <c r="H16" s="109">
        <v>0</v>
      </c>
    </row>
    <row r="17" spans="1:8">
      <c r="A17" s="354" t="s">
        <v>756</v>
      </c>
      <c r="B17" s="351" t="s">
        <v>813</v>
      </c>
      <c r="C17" s="108">
        <v>28.877803</v>
      </c>
      <c r="D17" s="108">
        <v>5.0000000000000004E-6</v>
      </c>
      <c r="E17" s="109">
        <v>0</v>
      </c>
      <c r="F17" s="108">
        <v>28.877803</v>
      </c>
      <c r="G17" s="108">
        <v>-0.28748699999999999</v>
      </c>
      <c r="H17" s="109">
        <v>0</v>
      </c>
    </row>
    <row r="18" spans="1:8">
      <c r="A18" s="354" t="s">
        <v>757</v>
      </c>
      <c r="B18" s="351" t="s">
        <v>814</v>
      </c>
      <c r="C18" s="108">
        <v>22044.197892</v>
      </c>
      <c r="D18" s="108">
        <v>125.436621</v>
      </c>
      <c r="E18" s="109">
        <v>0</v>
      </c>
      <c r="F18" s="108">
        <v>21842.114723999999</v>
      </c>
      <c r="G18" s="108">
        <v>-145.41630499999999</v>
      </c>
      <c r="H18" s="109">
        <v>0</v>
      </c>
    </row>
    <row r="19" spans="1:8">
      <c r="A19" s="354" t="s">
        <v>758</v>
      </c>
      <c r="B19" s="23" t="s">
        <v>815</v>
      </c>
      <c r="C19" s="108">
        <v>68.178036000000006</v>
      </c>
      <c r="D19" s="109">
        <v>0</v>
      </c>
      <c r="E19" s="109">
        <v>0</v>
      </c>
      <c r="F19" s="108">
        <v>68.178036000000006</v>
      </c>
      <c r="G19" s="108">
        <v>-1.1417900000000001</v>
      </c>
      <c r="H19" s="109">
        <v>0</v>
      </c>
    </row>
    <row r="20" spans="1:8">
      <c r="A20" s="354" t="s">
        <v>759</v>
      </c>
      <c r="B20" s="351" t="s">
        <v>816</v>
      </c>
      <c r="C20" s="108">
        <v>402.45083699999998</v>
      </c>
      <c r="D20" s="108">
        <v>7.9500000000000003E-4</v>
      </c>
      <c r="E20" s="109">
        <v>0</v>
      </c>
      <c r="F20" s="108">
        <v>402.45083699999998</v>
      </c>
      <c r="G20" s="108">
        <v>-4.1993859999999996</v>
      </c>
      <c r="H20" s="109">
        <v>0</v>
      </c>
    </row>
    <row r="21" spans="1:8">
      <c r="A21" s="354" t="s">
        <v>760</v>
      </c>
      <c r="B21" s="351" t="s">
        <v>817</v>
      </c>
      <c r="C21" s="108">
        <v>206.25927200000001</v>
      </c>
      <c r="D21" s="108">
        <v>3.4656069999999999</v>
      </c>
      <c r="E21" s="109">
        <v>0</v>
      </c>
      <c r="F21" s="108">
        <v>206.25927200000001</v>
      </c>
      <c r="G21" s="108">
        <v>-3.6474630000000001</v>
      </c>
      <c r="H21" s="109">
        <v>0</v>
      </c>
    </row>
    <row r="22" spans="1:8">
      <c r="A22" s="353" t="s">
        <v>761</v>
      </c>
      <c r="B22" s="351" t="s">
        <v>818</v>
      </c>
      <c r="C22" s="109">
        <v>0</v>
      </c>
      <c r="D22" s="109">
        <v>0</v>
      </c>
      <c r="E22" s="109">
        <v>0</v>
      </c>
      <c r="F22" s="109">
        <v>0</v>
      </c>
      <c r="G22" s="109">
        <v>0</v>
      </c>
      <c r="H22" s="109">
        <v>0</v>
      </c>
    </row>
    <row r="23" spans="1:8">
      <c r="A23" s="354" t="s">
        <v>762</v>
      </c>
      <c r="B23" s="351" t="s">
        <v>819</v>
      </c>
      <c r="C23" s="108">
        <v>414.40223500000002</v>
      </c>
      <c r="D23" s="108">
        <v>8.3299999999999997E-4</v>
      </c>
      <c r="E23" s="109">
        <v>0</v>
      </c>
      <c r="F23" s="108">
        <v>395.23719799999998</v>
      </c>
      <c r="G23" s="108">
        <v>-3.958485</v>
      </c>
      <c r="H23" s="109">
        <v>0</v>
      </c>
    </row>
    <row r="24" spans="1:8">
      <c r="A24" s="354" t="s">
        <v>763</v>
      </c>
      <c r="B24" s="351" t="s">
        <v>820</v>
      </c>
      <c r="C24" s="108">
        <v>195.86821599999999</v>
      </c>
      <c r="D24" s="109">
        <v>0</v>
      </c>
      <c r="E24" s="109">
        <v>0</v>
      </c>
      <c r="F24" s="108">
        <v>195.86821599999999</v>
      </c>
      <c r="G24" s="108">
        <v>-0.26600699999999999</v>
      </c>
      <c r="H24" s="109">
        <v>0</v>
      </c>
    </row>
    <row r="25" spans="1:8">
      <c r="A25" s="354" t="s">
        <v>764</v>
      </c>
      <c r="B25" s="351" t="s">
        <v>821</v>
      </c>
      <c r="C25" s="108">
        <v>397.46315299999998</v>
      </c>
      <c r="D25" s="108">
        <v>18.805195999999999</v>
      </c>
      <c r="E25" s="109">
        <v>0</v>
      </c>
      <c r="F25" s="108">
        <v>397.46315299999998</v>
      </c>
      <c r="G25" s="108">
        <v>-8.2176360000000006</v>
      </c>
      <c r="H25" s="109">
        <v>0</v>
      </c>
    </row>
    <row r="26" spans="1:8">
      <c r="A26" s="354" t="s">
        <v>765</v>
      </c>
      <c r="B26" s="351" t="s">
        <v>822</v>
      </c>
      <c r="C26" s="108">
        <v>126.12677499999999</v>
      </c>
      <c r="D26" s="109">
        <v>0</v>
      </c>
      <c r="E26" s="109">
        <v>0</v>
      </c>
      <c r="F26" s="108">
        <v>126.12677499999999</v>
      </c>
      <c r="G26" s="108">
        <v>-1.1345099999999999</v>
      </c>
      <c r="H26" s="109">
        <v>0</v>
      </c>
    </row>
    <row r="27" spans="1:8">
      <c r="A27" s="355" t="s">
        <v>766</v>
      </c>
      <c r="B27" s="352" t="s">
        <v>145</v>
      </c>
      <c r="C27" s="161">
        <v>33596.173424000001</v>
      </c>
      <c r="D27" s="161">
        <v>259.13663500000001</v>
      </c>
      <c r="E27" s="109">
        <v>0</v>
      </c>
      <c r="F27" s="161">
        <v>33364.483586000002</v>
      </c>
      <c r="G27" s="161">
        <v>-281.34984300000002</v>
      </c>
      <c r="H27" s="109">
        <v>0</v>
      </c>
    </row>
  </sheetData>
  <mergeCells count="7">
    <mergeCell ref="H5:H7"/>
    <mergeCell ref="C6:C7"/>
    <mergeCell ref="D6:E6"/>
    <mergeCell ref="F6:F7"/>
    <mergeCell ref="A4:B7"/>
    <mergeCell ref="C5:F5"/>
    <mergeCell ref="G5:G7"/>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4129C-E40D-4051-8143-43DC0C5884D2}">
  <sheetPr>
    <pageSetUpPr fitToPage="1"/>
  </sheetPr>
  <dimension ref="A1:H23"/>
  <sheetViews>
    <sheetView showGridLines="0" zoomScaleNormal="100" workbookViewId="0">
      <selection activeCell="C23" sqref="C23"/>
    </sheetView>
  </sheetViews>
  <sheetFormatPr baseColWidth="10" defaultRowHeight="14.4"/>
  <cols>
    <col min="1" max="1" width="7.88671875" style="50" customWidth="1"/>
    <col min="2" max="2" width="55.88671875" customWidth="1"/>
    <col min="3" max="3" width="20" customWidth="1"/>
    <col min="4" max="4" width="18.33203125" customWidth="1"/>
    <col min="5" max="5" width="23.109375" customWidth="1"/>
    <col min="6" max="6" width="20.6640625" customWidth="1"/>
    <col min="7" max="7" width="18.88671875" customWidth="1"/>
    <col min="8" max="8" width="17" style="39" customWidth="1"/>
    <col min="11" max="11" width="16.88671875" customWidth="1"/>
    <col min="12" max="12" width="16" customWidth="1"/>
    <col min="13" max="13" width="16.88671875" customWidth="1"/>
    <col min="14" max="14" width="15.88671875" customWidth="1"/>
    <col min="15" max="15" width="16.5546875" customWidth="1"/>
    <col min="16" max="16" width="17" customWidth="1"/>
    <col min="17" max="17" width="14.6640625" customWidth="1"/>
  </cols>
  <sheetData>
    <row r="1" spans="1:8" ht="25.8">
      <c r="A1" s="196" t="s">
        <v>211</v>
      </c>
    </row>
    <row r="2" spans="1:8">
      <c r="B2" s="20"/>
      <c r="C2" s="20"/>
      <c r="D2" s="20"/>
      <c r="E2" s="20"/>
      <c r="F2" s="20"/>
      <c r="G2" s="20"/>
    </row>
    <row r="3" spans="1:8">
      <c r="B3" s="40"/>
      <c r="C3" s="40"/>
      <c r="D3" s="40"/>
      <c r="E3" s="40"/>
      <c r="F3" s="40"/>
      <c r="G3" s="40"/>
      <c r="H3" s="40"/>
    </row>
    <row r="4" spans="1:8">
      <c r="A4" s="190"/>
      <c r="B4" s="203" t="s">
        <v>427</v>
      </c>
      <c r="C4" s="652" t="s">
        <v>149</v>
      </c>
      <c r="D4" s="653"/>
      <c r="E4" s="654" t="s">
        <v>150</v>
      </c>
      <c r="F4" s="652"/>
      <c r="G4" s="655" t="s">
        <v>151</v>
      </c>
      <c r="H4" s="656"/>
    </row>
    <row r="5" spans="1:8" ht="28.8">
      <c r="A5" s="659"/>
      <c r="B5" s="657" t="s">
        <v>148</v>
      </c>
      <c r="C5" s="183" t="s">
        <v>152</v>
      </c>
      <c r="D5" s="184" t="s">
        <v>153</v>
      </c>
      <c r="E5" s="183" t="s">
        <v>152</v>
      </c>
      <c r="F5" s="184" t="s">
        <v>153</v>
      </c>
      <c r="G5" s="185" t="s">
        <v>154</v>
      </c>
      <c r="H5" s="185" t="s">
        <v>155</v>
      </c>
    </row>
    <row r="6" spans="1:8">
      <c r="A6" s="660"/>
      <c r="B6" s="658"/>
      <c r="C6" s="41" t="s">
        <v>116</v>
      </c>
      <c r="D6" s="42" t="s">
        <v>117</v>
      </c>
      <c r="E6" s="42" t="s">
        <v>118</v>
      </c>
      <c r="F6" s="42" t="s">
        <v>119</v>
      </c>
      <c r="G6" s="42" t="s">
        <v>120</v>
      </c>
      <c r="H6" s="42" t="s">
        <v>121</v>
      </c>
    </row>
    <row r="7" spans="1:8">
      <c r="A7" s="193">
        <v>1</v>
      </c>
      <c r="B7" s="43" t="s">
        <v>156</v>
      </c>
      <c r="C7" s="108">
        <v>1719.6935120000001</v>
      </c>
      <c r="D7" s="109">
        <v>0</v>
      </c>
      <c r="E7" s="108">
        <v>1719.6935120000001</v>
      </c>
      <c r="F7" s="109">
        <v>0</v>
      </c>
      <c r="G7" s="109">
        <v>0</v>
      </c>
      <c r="H7" s="109">
        <f>(G7)/(E7+F7)</f>
        <v>0</v>
      </c>
    </row>
    <row r="8" spans="1:8">
      <c r="A8" s="193">
        <v>2</v>
      </c>
      <c r="B8" s="44" t="s">
        <v>157</v>
      </c>
      <c r="C8" s="108">
        <v>1072.4968873999999</v>
      </c>
      <c r="D8" s="108">
        <v>291.60943599999996</v>
      </c>
      <c r="E8" s="108">
        <v>1072.4968873999999</v>
      </c>
      <c r="F8" s="108">
        <v>58.321886399999919</v>
      </c>
      <c r="G8" s="110">
        <v>15.071515759999997</v>
      </c>
      <c r="H8" s="111">
        <f>(G8)/(E8+F8)</f>
        <v>1.3327967406619652E-2</v>
      </c>
    </row>
    <row r="9" spans="1:8">
      <c r="A9" s="193">
        <v>3</v>
      </c>
      <c r="B9" s="44" t="s">
        <v>158</v>
      </c>
      <c r="C9" s="108">
        <v>2156.5122986000001</v>
      </c>
      <c r="D9" s="109">
        <v>0</v>
      </c>
      <c r="E9" s="108">
        <v>2156.5122986000001</v>
      </c>
      <c r="F9" s="109">
        <v>0</v>
      </c>
      <c r="G9" s="109">
        <v>9.3150720000000006E-2</v>
      </c>
      <c r="H9" s="109">
        <f>(G9)/(E9+F9)</f>
        <v>4.3195079416181912E-5</v>
      </c>
    </row>
    <row r="10" spans="1:8">
      <c r="A10" s="193">
        <v>4</v>
      </c>
      <c r="B10" s="44" t="s">
        <v>159</v>
      </c>
      <c r="C10" s="108">
        <v>3917.3040430000001</v>
      </c>
      <c r="D10" s="109">
        <v>0</v>
      </c>
      <c r="E10" s="108">
        <v>3917.3040430000001</v>
      </c>
      <c r="F10" s="109">
        <v>0</v>
      </c>
      <c r="G10" s="113">
        <v>0</v>
      </c>
      <c r="H10" s="109">
        <f>(G10)/(E10+F10)</f>
        <v>0</v>
      </c>
    </row>
    <row r="11" spans="1:8">
      <c r="A11" s="194">
        <v>5</v>
      </c>
      <c r="B11" s="44" t="s">
        <v>160</v>
      </c>
      <c r="C11" s="109">
        <f>0</f>
        <v>0</v>
      </c>
      <c r="D11" s="109">
        <f>0</f>
        <v>0</v>
      </c>
      <c r="E11" s="109">
        <f>0</f>
        <v>0</v>
      </c>
      <c r="F11" s="109">
        <f>0</f>
        <v>0</v>
      </c>
      <c r="G11" s="109">
        <f>0</f>
        <v>0</v>
      </c>
      <c r="H11" s="109">
        <f>0</f>
        <v>0</v>
      </c>
    </row>
    <row r="12" spans="1:8">
      <c r="A12" s="193">
        <v>6</v>
      </c>
      <c r="B12" s="44" t="s">
        <v>161</v>
      </c>
      <c r="C12" s="108">
        <v>1952.3344197399999</v>
      </c>
      <c r="D12" s="108">
        <v>17.412320999999405</v>
      </c>
      <c r="E12" s="108">
        <v>1952.3344197399999</v>
      </c>
      <c r="F12" s="108">
        <v>11.580320999999405</v>
      </c>
      <c r="G12" s="110">
        <v>168.64832106799997</v>
      </c>
      <c r="H12" s="111">
        <f t="shared" ref="H12:H23" si="0">(G12)/(E12+F12)</f>
        <v>8.5873545103314214E-2</v>
      </c>
    </row>
    <row r="13" spans="1:8">
      <c r="A13" s="193">
        <v>7</v>
      </c>
      <c r="B13" s="44" t="s">
        <v>162</v>
      </c>
      <c r="C13" s="108">
        <v>6958.2142526000007</v>
      </c>
      <c r="D13" s="108">
        <v>3284.1221645999999</v>
      </c>
      <c r="E13" s="108">
        <v>6958.2142526000007</v>
      </c>
      <c r="F13" s="108">
        <v>1024.8506759399995</v>
      </c>
      <c r="G13" s="110">
        <v>6241.4365465400006</v>
      </c>
      <c r="H13" s="111">
        <f t="shared" si="0"/>
        <v>0.78183462146555271</v>
      </c>
    </row>
    <row r="14" spans="1:8">
      <c r="A14" s="193">
        <v>8</v>
      </c>
      <c r="B14" s="44" t="s">
        <v>163</v>
      </c>
      <c r="C14" s="108">
        <v>12771.6574076</v>
      </c>
      <c r="D14" s="108">
        <v>3406.1985109999991</v>
      </c>
      <c r="E14" s="108">
        <v>12771.6574076</v>
      </c>
      <c r="F14" s="108">
        <v>889.0441086999989</v>
      </c>
      <c r="G14" s="110">
        <v>9142.248285467902</v>
      </c>
      <c r="H14" s="111">
        <f t="shared" si="0"/>
        <v>0.66923710137135628</v>
      </c>
    </row>
    <row r="15" spans="1:8">
      <c r="A15" s="193">
        <v>9</v>
      </c>
      <c r="B15" s="44" t="s">
        <v>164</v>
      </c>
      <c r="C15" s="108">
        <v>107873.654842</v>
      </c>
      <c r="D15" s="108">
        <v>10688.028364</v>
      </c>
      <c r="E15" s="108">
        <v>107873.654842</v>
      </c>
      <c r="F15" s="108">
        <v>4675.349554200001</v>
      </c>
      <c r="G15" s="110">
        <v>53501.982236914999</v>
      </c>
      <c r="H15" s="111">
        <f t="shared" si="0"/>
        <v>0.47536610851371858</v>
      </c>
    </row>
    <row r="16" spans="1:8">
      <c r="A16" s="193">
        <v>10</v>
      </c>
      <c r="B16" s="44" t="s">
        <v>165</v>
      </c>
      <c r="C16" s="108">
        <v>512.04568720000009</v>
      </c>
      <c r="D16" s="108">
        <v>44.293218000000003</v>
      </c>
      <c r="E16" s="108">
        <v>512.04568720000009</v>
      </c>
      <c r="F16" s="108">
        <v>20.000489999999999</v>
      </c>
      <c r="G16" s="110">
        <v>610.46968245000005</v>
      </c>
      <c r="H16" s="111">
        <f t="shared" si="0"/>
        <v>1.1473998096607316</v>
      </c>
    </row>
    <row r="17" spans="1:8">
      <c r="A17" s="193">
        <v>11</v>
      </c>
      <c r="B17" s="44" t="s">
        <v>166</v>
      </c>
      <c r="C17" s="108">
        <v>897.40397099999996</v>
      </c>
      <c r="D17" s="108">
        <v>41.268959000000002</v>
      </c>
      <c r="E17" s="108">
        <v>897.40397099999996</v>
      </c>
      <c r="F17" s="108">
        <v>9.5751076999999984</v>
      </c>
      <c r="G17" s="110">
        <v>1360.46861805</v>
      </c>
      <c r="H17" s="111">
        <f t="shared" si="0"/>
        <v>1.5000000000000002</v>
      </c>
    </row>
    <row r="18" spans="1:8">
      <c r="A18" s="193">
        <v>12</v>
      </c>
      <c r="B18" s="44" t="s">
        <v>167</v>
      </c>
      <c r="C18" s="108">
        <v>13647.665894</v>
      </c>
      <c r="D18" s="109">
        <v>0</v>
      </c>
      <c r="E18" s="108">
        <v>13647.665894</v>
      </c>
      <c r="F18" s="109">
        <v>0</v>
      </c>
      <c r="G18" s="110">
        <v>1364.7665894000002</v>
      </c>
      <c r="H18" s="111">
        <f t="shared" si="0"/>
        <v>0.10000000000000002</v>
      </c>
    </row>
    <row r="19" spans="1:8">
      <c r="A19" s="194">
        <v>13</v>
      </c>
      <c r="B19" s="44" t="s">
        <v>168</v>
      </c>
      <c r="C19" s="109">
        <v>0</v>
      </c>
      <c r="D19" s="109">
        <v>0</v>
      </c>
      <c r="E19" s="109">
        <v>0</v>
      </c>
      <c r="F19" s="109">
        <v>0</v>
      </c>
      <c r="G19" s="109">
        <v>0</v>
      </c>
      <c r="H19" s="109">
        <v>0</v>
      </c>
    </row>
    <row r="20" spans="1:8">
      <c r="A20" s="193">
        <v>14</v>
      </c>
      <c r="B20" s="44" t="s">
        <v>169</v>
      </c>
      <c r="C20" s="108">
        <v>29.330036800000002</v>
      </c>
      <c r="D20" s="109">
        <v>-3.7252902984619139E-15</v>
      </c>
      <c r="E20" s="108">
        <v>29.330036800000002</v>
      </c>
      <c r="F20" s="109">
        <v>0</v>
      </c>
      <c r="G20" s="110">
        <v>1.3772324000000002</v>
      </c>
      <c r="H20" s="111">
        <f t="shared" si="0"/>
        <v>4.6956381588992763E-2</v>
      </c>
    </row>
    <row r="21" spans="1:8">
      <c r="A21" s="193">
        <v>15</v>
      </c>
      <c r="B21" s="44" t="s">
        <v>170</v>
      </c>
      <c r="C21" s="108">
        <v>763.56996100000003</v>
      </c>
      <c r="D21" s="109">
        <v>0</v>
      </c>
      <c r="E21" s="108">
        <v>763.56996100000003</v>
      </c>
      <c r="F21" s="109">
        <v>0</v>
      </c>
      <c r="G21" s="110">
        <v>1581.5830255000001</v>
      </c>
      <c r="H21" s="111">
        <f t="shared" si="0"/>
        <v>2.0713007403129104</v>
      </c>
    </row>
    <row r="22" spans="1:8">
      <c r="A22" s="193">
        <v>16</v>
      </c>
      <c r="B22" s="44" t="s">
        <v>171</v>
      </c>
      <c r="C22" s="108">
        <v>599.89201279999997</v>
      </c>
      <c r="D22" s="108">
        <v>58.064447000000001</v>
      </c>
      <c r="E22" s="108">
        <v>599.89201279999997</v>
      </c>
      <c r="F22" s="108">
        <v>23.412058399999999</v>
      </c>
      <c r="G22" s="110">
        <v>537.87228419999997</v>
      </c>
      <c r="H22" s="111">
        <f t="shared" si="0"/>
        <v>0.86293722286215035</v>
      </c>
    </row>
    <row r="23" spans="1:8">
      <c r="A23" s="195">
        <v>17</v>
      </c>
      <c r="B23" s="45" t="s">
        <v>172</v>
      </c>
      <c r="C23" s="161">
        <v>154871.77522573998</v>
      </c>
      <c r="D23" s="161">
        <v>17830.997420600019</v>
      </c>
      <c r="E23" s="161">
        <v>154871.77522573998</v>
      </c>
      <c r="F23" s="161">
        <v>6712.1342023400193</v>
      </c>
      <c r="G23" s="162">
        <v>74526.017488470883</v>
      </c>
      <c r="H23" s="163">
        <f t="shared" si="0"/>
        <v>0.46122177481812915</v>
      </c>
    </row>
  </sheetData>
  <mergeCells count="5">
    <mergeCell ref="C4:D4"/>
    <mergeCell ref="E4:F4"/>
    <mergeCell ref="G4:H4"/>
    <mergeCell ref="B5:B6"/>
    <mergeCell ref="A5:A6"/>
  </mergeCells>
  <pageMargins left="0.7" right="0.7" top="0.75" bottom="0.75" header="0.3" footer="0.3"/>
  <pageSetup paperSize="9" scale="3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F113D-528D-4106-87D4-16697FC32B63}">
  <dimension ref="A1:S29"/>
  <sheetViews>
    <sheetView showGridLines="0" workbookViewId="0"/>
  </sheetViews>
  <sheetFormatPr baseColWidth="10" defaultRowHeight="14.4"/>
  <cols>
    <col min="1" max="1" width="7.6640625" style="50" customWidth="1"/>
    <col min="2" max="2" width="56.88671875" customWidth="1"/>
    <col min="3" max="17" width="9" customWidth="1"/>
    <col min="18" max="18" width="9" style="40" customWidth="1"/>
    <col min="19" max="19" width="9" customWidth="1"/>
  </cols>
  <sheetData>
    <row r="1" spans="1:19" ht="25.8">
      <c r="A1" s="196" t="s">
        <v>212</v>
      </c>
      <c r="B1" s="21"/>
      <c r="C1" s="21"/>
      <c r="D1" s="21"/>
      <c r="E1" s="21"/>
      <c r="F1" s="21"/>
      <c r="G1" s="21"/>
      <c r="H1" s="21"/>
      <c r="I1" s="21"/>
      <c r="J1" s="21"/>
      <c r="K1" s="21"/>
      <c r="L1" s="21"/>
      <c r="M1" s="21"/>
      <c r="N1" s="21"/>
      <c r="O1" s="21"/>
      <c r="P1" s="21"/>
      <c r="Q1" s="21"/>
      <c r="S1" s="21"/>
    </row>
    <row r="2" spans="1:19">
      <c r="B2" s="21"/>
      <c r="C2" s="21"/>
      <c r="D2" s="21"/>
      <c r="E2" s="21"/>
      <c r="F2" s="21"/>
      <c r="G2" s="21"/>
      <c r="H2" s="21"/>
      <c r="I2" s="21"/>
      <c r="J2" s="21"/>
      <c r="K2" s="21"/>
      <c r="L2" s="21"/>
      <c r="M2" s="21"/>
      <c r="N2" s="21"/>
      <c r="O2" s="21"/>
      <c r="P2" s="21"/>
      <c r="Q2" s="21"/>
      <c r="S2" s="21"/>
    </row>
    <row r="3" spans="1:19">
      <c r="B3" s="21"/>
      <c r="C3" s="21"/>
      <c r="D3" s="21"/>
      <c r="E3" s="21"/>
      <c r="F3" s="21"/>
      <c r="G3" s="21"/>
      <c r="H3" s="21"/>
      <c r="I3" s="21"/>
      <c r="J3" s="21"/>
      <c r="K3" s="21"/>
      <c r="L3" s="21"/>
      <c r="M3" s="21"/>
      <c r="N3" s="21"/>
      <c r="O3" s="21"/>
      <c r="P3" s="21"/>
      <c r="Q3" s="21"/>
      <c r="S3" s="21"/>
    </row>
    <row r="4" spans="1:19">
      <c r="A4" s="661"/>
      <c r="B4" s="166" t="s">
        <v>427</v>
      </c>
      <c r="C4" s="664" t="s">
        <v>173</v>
      </c>
      <c r="D4" s="664"/>
      <c r="E4" s="664"/>
      <c r="F4" s="664"/>
      <c r="G4" s="664"/>
      <c r="H4" s="664"/>
      <c r="I4" s="664"/>
      <c r="J4" s="664"/>
      <c r="K4" s="664"/>
      <c r="L4" s="664"/>
      <c r="M4" s="664"/>
      <c r="N4" s="664"/>
      <c r="O4" s="664"/>
      <c r="P4" s="664"/>
      <c r="Q4" s="664"/>
      <c r="R4" s="665" t="s">
        <v>145</v>
      </c>
      <c r="S4" s="666" t="s">
        <v>174</v>
      </c>
    </row>
    <row r="5" spans="1:19">
      <c r="A5" s="662"/>
      <c r="B5" s="659" t="s">
        <v>148</v>
      </c>
      <c r="C5" s="186">
        <v>0</v>
      </c>
      <c r="D5" s="187">
        <v>0.02</v>
      </c>
      <c r="E5" s="186">
        <v>0.04</v>
      </c>
      <c r="F5" s="187">
        <v>0.1</v>
      </c>
      <c r="G5" s="187">
        <v>0.2</v>
      </c>
      <c r="H5" s="187">
        <v>0.35</v>
      </c>
      <c r="I5" s="187">
        <v>0.5</v>
      </c>
      <c r="J5" s="187">
        <v>0.7</v>
      </c>
      <c r="K5" s="187">
        <v>0.75</v>
      </c>
      <c r="L5" s="188">
        <v>1</v>
      </c>
      <c r="M5" s="188">
        <v>1.5</v>
      </c>
      <c r="N5" s="188">
        <v>2.5</v>
      </c>
      <c r="O5" s="188">
        <v>3.7</v>
      </c>
      <c r="P5" s="188">
        <v>12.5</v>
      </c>
      <c r="Q5" s="188" t="s">
        <v>175</v>
      </c>
      <c r="R5" s="665"/>
      <c r="S5" s="666"/>
    </row>
    <row r="6" spans="1:19">
      <c r="A6" s="663"/>
      <c r="B6" s="660"/>
      <c r="C6" s="22" t="s">
        <v>116</v>
      </c>
      <c r="D6" s="22" t="s">
        <v>117</v>
      </c>
      <c r="E6" s="22" t="s">
        <v>118</v>
      </c>
      <c r="F6" s="22" t="s">
        <v>119</v>
      </c>
      <c r="G6" s="22" t="s">
        <v>120</v>
      </c>
      <c r="H6" s="22" t="s">
        <v>121</v>
      </c>
      <c r="I6" s="22" t="s">
        <v>111</v>
      </c>
      <c r="J6" s="22" t="s">
        <v>122</v>
      </c>
      <c r="K6" s="22" t="s">
        <v>123</v>
      </c>
      <c r="L6" s="22" t="s">
        <v>124</v>
      </c>
      <c r="M6" s="22" t="s">
        <v>125</v>
      </c>
      <c r="N6" s="22" t="s">
        <v>126</v>
      </c>
      <c r="O6" s="22" t="s">
        <v>127</v>
      </c>
      <c r="P6" s="22" t="s">
        <v>176</v>
      </c>
      <c r="Q6" s="22" t="s">
        <v>177</v>
      </c>
      <c r="R6" s="41" t="s">
        <v>178</v>
      </c>
      <c r="S6" s="22" t="s">
        <v>179</v>
      </c>
    </row>
    <row r="7" spans="1:19">
      <c r="A7" s="193">
        <v>1</v>
      </c>
      <c r="B7" s="23" t="s">
        <v>156</v>
      </c>
      <c r="C7" s="112">
        <v>1719.6935120000001</v>
      </c>
      <c r="D7" s="112">
        <v>0</v>
      </c>
      <c r="E7" s="112">
        <v>0</v>
      </c>
      <c r="F7" s="112">
        <v>0</v>
      </c>
      <c r="G7" s="112">
        <v>0</v>
      </c>
      <c r="H7" s="112">
        <v>0</v>
      </c>
      <c r="I7" s="112">
        <v>0</v>
      </c>
      <c r="J7" s="112">
        <v>0</v>
      </c>
      <c r="K7" s="112">
        <v>0</v>
      </c>
      <c r="L7" s="112">
        <v>0</v>
      </c>
      <c r="M7" s="112">
        <v>0</v>
      </c>
      <c r="N7" s="112">
        <v>0</v>
      </c>
      <c r="O7" s="112">
        <v>0</v>
      </c>
      <c r="P7" s="112">
        <v>0</v>
      </c>
      <c r="Q7" s="112">
        <v>0</v>
      </c>
      <c r="R7" s="112">
        <f>SUM(C7:Q7)</f>
        <v>1719.6935120000001</v>
      </c>
      <c r="S7" s="107">
        <v>0</v>
      </c>
    </row>
    <row r="8" spans="1:19">
      <c r="A8" s="193">
        <v>2</v>
      </c>
      <c r="B8" s="24" t="s">
        <v>157</v>
      </c>
      <c r="C8" s="112">
        <v>1055.4611950000001</v>
      </c>
      <c r="D8" s="112">
        <v>0</v>
      </c>
      <c r="E8" s="112">
        <v>0</v>
      </c>
      <c r="F8" s="112">
        <v>0</v>
      </c>
      <c r="G8" s="112">
        <v>90.310285249999936</v>
      </c>
      <c r="H8" s="112">
        <v>0</v>
      </c>
      <c r="I8" s="112">
        <v>0</v>
      </c>
      <c r="J8" s="112">
        <v>0</v>
      </c>
      <c r="K8" s="112">
        <v>0</v>
      </c>
      <c r="L8" s="112">
        <v>0</v>
      </c>
      <c r="M8" s="112">
        <v>0</v>
      </c>
      <c r="N8" s="112">
        <v>0</v>
      </c>
      <c r="O8" s="112">
        <v>0</v>
      </c>
      <c r="P8" s="112">
        <v>0</v>
      </c>
      <c r="Q8" s="112">
        <v>0</v>
      </c>
      <c r="R8" s="112">
        <f>SUM(C8:Q8)</f>
        <v>1145.77148025</v>
      </c>
      <c r="S8" s="107">
        <v>0</v>
      </c>
    </row>
    <row r="9" spans="1:19">
      <c r="A9" s="193">
        <v>3</v>
      </c>
      <c r="B9" s="24" t="s">
        <v>158</v>
      </c>
      <c r="C9" s="112">
        <v>2156.0465450000002</v>
      </c>
      <c r="D9" s="112">
        <v>0</v>
      </c>
      <c r="E9" s="112">
        <v>0</v>
      </c>
      <c r="F9" s="112">
        <v>0</v>
      </c>
      <c r="G9" s="112">
        <v>0.46575359999999999</v>
      </c>
      <c r="H9" s="112">
        <v>0</v>
      </c>
      <c r="I9" s="112">
        <v>0</v>
      </c>
      <c r="J9" s="112">
        <v>0</v>
      </c>
      <c r="K9" s="112">
        <v>0</v>
      </c>
      <c r="L9" s="112">
        <v>0</v>
      </c>
      <c r="M9" s="112">
        <v>0</v>
      </c>
      <c r="N9" s="112">
        <v>0</v>
      </c>
      <c r="O9" s="112">
        <v>0</v>
      </c>
      <c r="P9" s="112">
        <v>0</v>
      </c>
      <c r="Q9" s="112">
        <v>0</v>
      </c>
      <c r="R9" s="112">
        <f>SUM(C9:Q9)</f>
        <v>2156.5122986000001</v>
      </c>
      <c r="S9" s="107">
        <v>0</v>
      </c>
    </row>
    <row r="10" spans="1:19">
      <c r="A10" s="193">
        <v>4</v>
      </c>
      <c r="B10" s="24" t="s">
        <v>159</v>
      </c>
      <c r="C10" s="112">
        <v>3917.3040430000001</v>
      </c>
      <c r="D10" s="112">
        <v>0</v>
      </c>
      <c r="E10" s="112">
        <v>0</v>
      </c>
      <c r="F10" s="112">
        <v>0</v>
      </c>
      <c r="G10" s="112">
        <v>0</v>
      </c>
      <c r="H10" s="112">
        <v>0</v>
      </c>
      <c r="I10" s="112">
        <v>0</v>
      </c>
      <c r="J10" s="112">
        <v>0</v>
      </c>
      <c r="K10" s="112">
        <v>0</v>
      </c>
      <c r="L10" s="112">
        <v>0</v>
      </c>
      <c r="M10" s="112">
        <v>0</v>
      </c>
      <c r="N10" s="112">
        <v>0</v>
      </c>
      <c r="O10" s="112">
        <v>0</v>
      </c>
      <c r="P10" s="112">
        <v>0</v>
      </c>
      <c r="Q10" s="112">
        <v>0</v>
      </c>
      <c r="R10" s="112">
        <f>SUM(C10:Q10)</f>
        <v>3917.3040430000001</v>
      </c>
      <c r="S10" s="107">
        <v>0</v>
      </c>
    </row>
    <row r="11" spans="1:19">
      <c r="A11" s="194">
        <v>5</v>
      </c>
      <c r="B11" s="24" t="s">
        <v>160</v>
      </c>
      <c r="C11" s="172">
        <v>0</v>
      </c>
      <c r="D11" s="172">
        <v>0</v>
      </c>
      <c r="E11" s="172">
        <v>0</v>
      </c>
      <c r="F11" s="172">
        <v>0</v>
      </c>
      <c r="G11" s="172">
        <v>0</v>
      </c>
      <c r="H11" s="172">
        <v>0</v>
      </c>
      <c r="I11" s="172">
        <v>0</v>
      </c>
      <c r="J11" s="172">
        <v>0</v>
      </c>
      <c r="K11" s="172">
        <v>0</v>
      </c>
      <c r="L11" s="172">
        <v>0</v>
      </c>
      <c r="M11" s="172">
        <v>0</v>
      </c>
      <c r="N11" s="172">
        <v>0</v>
      </c>
      <c r="O11" s="172">
        <v>0</v>
      </c>
      <c r="P11" s="172">
        <v>0</v>
      </c>
      <c r="Q11" s="172">
        <v>0</v>
      </c>
      <c r="R11" s="172">
        <f t="shared" ref="R11:R23" si="0">SUM(C11:Q11)</f>
        <v>0</v>
      </c>
      <c r="S11" s="107">
        <v>0</v>
      </c>
    </row>
    <row r="12" spans="1:19">
      <c r="A12" s="193">
        <v>6</v>
      </c>
      <c r="B12" s="24" t="s">
        <v>161</v>
      </c>
      <c r="C12" s="112">
        <v>1591.8218750000001</v>
      </c>
      <c r="D12" s="112">
        <v>0</v>
      </c>
      <c r="E12" s="112">
        <v>183.64171972999998</v>
      </c>
      <c r="F12" s="112">
        <v>0</v>
      </c>
      <c r="G12" s="112">
        <v>846.01814204999994</v>
      </c>
      <c r="H12" s="112">
        <v>0</v>
      </c>
      <c r="I12" s="112">
        <v>101.71454449000001</v>
      </c>
      <c r="J12" s="112">
        <v>0</v>
      </c>
      <c r="K12" s="112">
        <v>0</v>
      </c>
      <c r="L12" s="112">
        <v>109.19397499999999</v>
      </c>
      <c r="M12" s="112">
        <v>0</v>
      </c>
      <c r="N12" s="112">
        <v>0</v>
      </c>
      <c r="O12" s="112">
        <v>0</v>
      </c>
      <c r="P12" s="112">
        <v>0</v>
      </c>
      <c r="Q12" s="112">
        <v>0</v>
      </c>
      <c r="R12" s="112">
        <f t="shared" si="0"/>
        <v>2832.3902562700005</v>
      </c>
      <c r="S12" s="107">
        <v>0</v>
      </c>
    </row>
    <row r="13" spans="1:19">
      <c r="A13" s="193">
        <v>7</v>
      </c>
      <c r="B13" s="24" t="s">
        <v>162</v>
      </c>
      <c r="C13" s="172">
        <v>0</v>
      </c>
      <c r="D13" s="172">
        <v>0</v>
      </c>
      <c r="E13" s="172">
        <v>0</v>
      </c>
      <c r="F13" s="172">
        <v>0</v>
      </c>
      <c r="G13" s="172">
        <v>0</v>
      </c>
      <c r="H13" s="172">
        <v>0</v>
      </c>
      <c r="I13" s="172">
        <v>0</v>
      </c>
      <c r="J13" s="172">
        <v>0</v>
      </c>
      <c r="K13" s="172">
        <v>0</v>
      </c>
      <c r="L13" s="112">
        <v>8198.0828455200008</v>
      </c>
      <c r="M13" s="172">
        <v>0</v>
      </c>
      <c r="N13" s="172">
        <v>0</v>
      </c>
      <c r="O13" s="172">
        <v>0</v>
      </c>
      <c r="P13" s="172">
        <v>0</v>
      </c>
      <c r="Q13" s="172">
        <v>0</v>
      </c>
      <c r="R13" s="112">
        <f t="shared" si="0"/>
        <v>8198.0828455200008</v>
      </c>
      <c r="S13" s="107">
        <v>0</v>
      </c>
    </row>
    <row r="14" spans="1:19">
      <c r="A14" s="193">
        <v>8</v>
      </c>
      <c r="B14" s="24" t="s">
        <v>163</v>
      </c>
      <c r="C14" s="112">
        <v>0</v>
      </c>
      <c r="D14" s="172">
        <v>0</v>
      </c>
      <c r="E14" s="172">
        <v>0</v>
      </c>
      <c r="F14" s="172">
        <v>0</v>
      </c>
      <c r="G14" s="172">
        <v>0</v>
      </c>
      <c r="H14" s="172">
        <v>0</v>
      </c>
      <c r="I14" s="172">
        <v>0</v>
      </c>
      <c r="J14" s="172">
        <v>0</v>
      </c>
      <c r="K14" s="112">
        <v>13670.271445849998</v>
      </c>
      <c r="L14" s="172">
        <v>0</v>
      </c>
      <c r="M14" s="172">
        <v>0</v>
      </c>
      <c r="N14" s="172">
        <v>0</v>
      </c>
      <c r="O14" s="172">
        <v>0</v>
      </c>
      <c r="P14" s="172">
        <v>0</v>
      </c>
      <c r="Q14" s="172">
        <v>0</v>
      </c>
      <c r="R14" s="112">
        <f t="shared" si="0"/>
        <v>13670.271445849998</v>
      </c>
      <c r="S14" s="107">
        <v>0</v>
      </c>
    </row>
    <row r="15" spans="1:19">
      <c r="A15" s="193">
        <v>9</v>
      </c>
      <c r="B15" s="24" t="s">
        <v>164</v>
      </c>
      <c r="C15" s="172">
        <v>0</v>
      </c>
      <c r="D15" s="172">
        <v>0</v>
      </c>
      <c r="E15" s="172">
        <v>0</v>
      </c>
      <c r="F15" s="172">
        <v>0</v>
      </c>
      <c r="G15" s="172">
        <v>0</v>
      </c>
      <c r="H15" s="112">
        <v>83033.293718899993</v>
      </c>
      <c r="I15" s="172">
        <v>0</v>
      </c>
      <c r="J15" s="172">
        <v>0</v>
      </c>
      <c r="K15" s="172">
        <v>0</v>
      </c>
      <c r="L15" s="112">
        <v>29515.710677299998</v>
      </c>
      <c r="M15" s="172">
        <v>0</v>
      </c>
      <c r="N15" s="172">
        <v>0</v>
      </c>
      <c r="O15" s="172">
        <v>0</v>
      </c>
      <c r="P15" s="172">
        <v>0</v>
      </c>
      <c r="Q15" s="172">
        <v>0</v>
      </c>
      <c r="R15" s="112">
        <f t="shared" si="0"/>
        <v>112549.00439619999</v>
      </c>
      <c r="S15" s="107">
        <v>0</v>
      </c>
    </row>
    <row r="16" spans="1:19">
      <c r="A16" s="193">
        <v>10</v>
      </c>
      <c r="B16" s="24" t="s">
        <v>165</v>
      </c>
      <c r="C16" s="172">
        <v>0</v>
      </c>
      <c r="D16" s="172">
        <v>0</v>
      </c>
      <c r="E16" s="172">
        <v>0</v>
      </c>
      <c r="F16" s="172">
        <v>0</v>
      </c>
      <c r="G16" s="172">
        <v>0</v>
      </c>
      <c r="H16" s="172">
        <v>0</v>
      </c>
      <c r="I16" s="172">
        <v>0</v>
      </c>
      <c r="J16" s="172">
        <v>0</v>
      </c>
      <c r="K16" s="172">
        <v>0</v>
      </c>
      <c r="L16" s="112">
        <v>375.19916669999998</v>
      </c>
      <c r="M16" s="112">
        <v>156.84701050000001</v>
      </c>
      <c r="N16" s="172">
        <v>0</v>
      </c>
      <c r="O16" s="172">
        <v>0</v>
      </c>
      <c r="P16" s="172">
        <v>0</v>
      </c>
      <c r="Q16" s="172">
        <v>0</v>
      </c>
      <c r="R16" s="112">
        <f t="shared" si="0"/>
        <v>532.04617719999999</v>
      </c>
      <c r="S16" s="107">
        <v>0</v>
      </c>
    </row>
    <row r="17" spans="1:19">
      <c r="A17" s="193">
        <v>11</v>
      </c>
      <c r="B17" s="24" t="s">
        <v>166</v>
      </c>
      <c r="C17" s="172">
        <v>0</v>
      </c>
      <c r="D17" s="172">
        <v>0</v>
      </c>
      <c r="E17" s="172">
        <v>0</v>
      </c>
      <c r="F17" s="172">
        <v>0</v>
      </c>
      <c r="G17" s="172">
        <v>0</v>
      </c>
      <c r="H17" s="172">
        <v>0</v>
      </c>
      <c r="I17" s="172">
        <v>0</v>
      </c>
      <c r="J17" s="172">
        <v>0</v>
      </c>
      <c r="K17" s="172">
        <v>0</v>
      </c>
      <c r="L17" s="172">
        <v>0</v>
      </c>
      <c r="M17" s="112">
        <v>906.97907870000006</v>
      </c>
      <c r="N17" s="172">
        <v>0</v>
      </c>
      <c r="O17" s="172">
        <v>0</v>
      </c>
      <c r="P17" s="172">
        <v>0</v>
      </c>
      <c r="Q17" s="172">
        <v>0</v>
      </c>
      <c r="R17" s="112">
        <f t="shared" si="0"/>
        <v>906.97907870000006</v>
      </c>
      <c r="S17" s="107">
        <v>0</v>
      </c>
    </row>
    <row r="18" spans="1:19">
      <c r="A18" s="193">
        <v>12</v>
      </c>
      <c r="B18" s="24" t="s">
        <v>167</v>
      </c>
      <c r="C18" s="172">
        <v>0</v>
      </c>
      <c r="D18" s="172">
        <v>0</v>
      </c>
      <c r="E18" s="172">
        <v>0</v>
      </c>
      <c r="F18" s="112">
        <v>13647.665894</v>
      </c>
      <c r="G18" s="172">
        <v>0</v>
      </c>
      <c r="H18" s="172">
        <v>0</v>
      </c>
      <c r="I18" s="172">
        <v>0</v>
      </c>
      <c r="J18" s="172">
        <v>0</v>
      </c>
      <c r="K18" s="172">
        <v>0</v>
      </c>
      <c r="L18" s="172">
        <v>0</v>
      </c>
      <c r="M18" s="172">
        <v>0</v>
      </c>
      <c r="N18" s="172">
        <v>0</v>
      </c>
      <c r="O18" s="172">
        <v>0</v>
      </c>
      <c r="P18" s="172">
        <v>0</v>
      </c>
      <c r="Q18" s="172">
        <v>0</v>
      </c>
      <c r="R18" s="112">
        <f>SUM(C18:Q18)</f>
        <v>13647.665894</v>
      </c>
      <c r="S18" s="107">
        <v>0</v>
      </c>
    </row>
    <row r="19" spans="1:19">
      <c r="A19" s="194">
        <v>13</v>
      </c>
      <c r="B19" s="24" t="s">
        <v>168</v>
      </c>
      <c r="C19" s="172">
        <v>0</v>
      </c>
      <c r="D19" s="172">
        <v>0</v>
      </c>
      <c r="E19" s="172">
        <v>0</v>
      </c>
      <c r="F19" s="172">
        <v>0</v>
      </c>
      <c r="G19" s="172">
        <v>0</v>
      </c>
      <c r="H19" s="172">
        <v>0</v>
      </c>
      <c r="I19" s="172">
        <v>0</v>
      </c>
      <c r="J19" s="172">
        <v>0</v>
      </c>
      <c r="K19" s="172">
        <v>0</v>
      </c>
      <c r="L19" s="172">
        <v>0</v>
      </c>
      <c r="M19" s="172">
        <v>0</v>
      </c>
      <c r="N19" s="172">
        <v>0</v>
      </c>
      <c r="O19" s="172">
        <v>0</v>
      </c>
      <c r="P19" s="172">
        <v>0</v>
      </c>
      <c r="Q19" s="172">
        <v>0</v>
      </c>
      <c r="R19" s="172">
        <f t="shared" si="0"/>
        <v>0</v>
      </c>
      <c r="S19" s="107">
        <v>0</v>
      </c>
    </row>
    <row r="20" spans="1:19">
      <c r="A20" s="193">
        <v>14</v>
      </c>
      <c r="B20" s="24" t="s">
        <v>180</v>
      </c>
      <c r="C20" s="112">
        <v>15.557712799999999</v>
      </c>
      <c r="D20" s="172">
        <v>0</v>
      </c>
      <c r="E20" s="172">
        <v>0</v>
      </c>
      <c r="F20" s="112">
        <v>13.772323999999999</v>
      </c>
      <c r="G20" s="172">
        <v>0</v>
      </c>
      <c r="H20" s="172">
        <v>0</v>
      </c>
      <c r="I20" s="172">
        <v>0</v>
      </c>
      <c r="J20" s="172">
        <v>0</v>
      </c>
      <c r="K20" s="172">
        <v>0</v>
      </c>
      <c r="L20" s="172">
        <v>0</v>
      </c>
      <c r="M20" s="172">
        <v>0</v>
      </c>
      <c r="N20" s="172">
        <v>0</v>
      </c>
      <c r="O20" s="172">
        <v>0</v>
      </c>
      <c r="P20" s="172">
        <v>0</v>
      </c>
      <c r="Q20" s="172">
        <v>0</v>
      </c>
      <c r="R20" s="112">
        <f t="shared" si="0"/>
        <v>29.330036799999998</v>
      </c>
      <c r="S20" s="107">
        <v>0</v>
      </c>
    </row>
    <row r="21" spans="1:19">
      <c r="A21" s="193">
        <v>15</v>
      </c>
      <c r="B21" s="24" t="s">
        <v>170</v>
      </c>
      <c r="C21" s="172">
        <v>0</v>
      </c>
      <c r="D21" s="172">
        <v>0</v>
      </c>
      <c r="E21" s="172">
        <v>0</v>
      </c>
      <c r="F21" s="172">
        <v>0</v>
      </c>
      <c r="G21" s="172">
        <v>0</v>
      </c>
      <c r="H21" s="172">
        <v>0</v>
      </c>
      <c r="I21" s="172">
        <v>0</v>
      </c>
      <c r="J21" s="172">
        <v>0</v>
      </c>
      <c r="K21" s="172">
        <v>0</v>
      </c>
      <c r="L21" s="112">
        <v>218.22791799999999</v>
      </c>
      <c r="M21" s="172">
        <v>0</v>
      </c>
      <c r="N21" s="112">
        <v>545.34204299999999</v>
      </c>
      <c r="O21" s="172">
        <v>0</v>
      </c>
      <c r="P21" s="172">
        <v>0</v>
      </c>
      <c r="Q21" s="172">
        <v>0</v>
      </c>
      <c r="R21" s="112">
        <f t="shared" si="0"/>
        <v>763.56996099999992</v>
      </c>
      <c r="S21" s="107">
        <v>0</v>
      </c>
    </row>
    <row r="22" spans="1:19">
      <c r="A22" s="193">
        <v>16</v>
      </c>
      <c r="B22" s="24" t="s">
        <v>171</v>
      </c>
      <c r="C22" s="112">
        <v>85.431787</v>
      </c>
      <c r="D22" s="112">
        <v>0</v>
      </c>
      <c r="E22" s="112">
        <v>0</v>
      </c>
      <c r="F22" s="112">
        <v>0</v>
      </c>
      <c r="G22" s="112">
        <v>0</v>
      </c>
      <c r="H22" s="112">
        <v>0</v>
      </c>
      <c r="I22" s="112">
        <v>0</v>
      </c>
      <c r="J22" s="112">
        <v>0</v>
      </c>
      <c r="K22" s="112">
        <v>0</v>
      </c>
      <c r="L22" s="112">
        <v>537.87228419999997</v>
      </c>
      <c r="M22" s="172">
        <v>0</v>
      </c>
      <c r="N22" s="112">
        <v>0</v>
      </c>
      <c r="O22" s="172">
        <v>0</v>
      </c>
      <c r="P22" s="172">
        <v>0</v>
      </c>
      <c r="Q22" s="172">
        <v>0</v>
      </c>
      <c r="R22" s="112">
        <f t="shared" si="0"/>
        <v>623.30407119999995</v>
      </c>
      <c r="S22" s="107">
        <v>0</v>
      </c>
    </row>
    <row r="23" spans="1:19">
      <c r="A23" s="195">
        <v>17</v>
      </c>
      <c r="B23" s="25" t="s">
        <v>172</v>
      </c>
      <c r="C23" s="173">
        <v>10541.316669799999</v>
      </c>
      <c r="D23" s="174">
        <v>0</v>
      </c>
      <c r="E23" s="174">
        <v>183.64171972999998</v>
      </c>
      <c r="F23" s="173">
        <v>13661.438217999999</v>
      </c>
      <c r="G23" s="173">
        <v>936.79418090000001</v>
      </c>
      <c r="H23" s="173">
        <v>83033.293718899993</v>
      </c>
      <c r="I23" s="173">
        <v>101.71454449000001</v>
      </c>
      <c r="J23" s="174">
        <v>0</v>
      </c>
      <c r="K23" s="173">
        <v>13670.271445849998</v>
      </c>
      <c r="L23" s="173">
        <v>38954.286866720002</v>
      </c>
      <c r="M23" s="173">
        <v>1063.8260892000001</v>
      </c>
      <c r="N23" s="173">
        <v>545.34204299999999</v>
      </c>
      <c r="O23" s="174">
        <v>0</v>
      </c>
      <c r="P23" s="174">
        <v>0</v>
      </c>
      <c r="Q23" s="174">
        <v>0</v>
      </c>
      <c r="R23" s="173">
        <f t="shared" si="0"/>
        <v>162691.92549659</v>
      </c>
      <c r="S23" s="107">
        <v>0</v>
      </c>
    </row>
    <row r="24" spans="1:19">
      <c r="R24"/>
    </row>
    <row r="25" spans="1:19">
      <c r="R25"/>
    </row>
    <row r="26" spans="1:19">
      <c r="A26"/>
      <c r="R26"/>
    </row>
    <row r="27" spans="1:19">
      <c r="R27"/>
    </row>
    <row r="28" spans="1:19">
      <c r="R28"/>
    </row>
    <row r="29" spans="1:19">
      <c r="R29"/>
    </row>
  </sheetData>
  <mergeCells count="5">
    <mergeCell ref="A4:A6"/>
    <mergeCell ref="C4:Q4"/>
    <mergeCell ref="R4:R5"/>
    <mergeCell ref="S4:S5"/>
    <mergeCell ref="B5:B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3C3FE-9B9D-48DB-B412-53A2F94586FC}">
  <sheetPr>
    <pageSetUpPr fitToPage="1"/>
  </sheetPr>
  <dimension ref="A1:L52"/>
  <sheetViews>
    <sheetView showGridLines="0" workbookViewId="0">
      <selection activeCell="G41" sqref="G41"/>
    </sheetView>
  </sheetViews>
  <sheetFormatPr baseColWidth="10" defaultColWidth="11.5546875" defaultRowHeight="14.4"/>
  <cols>
    <col min="1" max="1" width="11.5546875" style="99" customWidth="1"/>
    <col min="2" max="2" width="92.33203125" style="99" customWidth="1"/>
    <col min="3" max="3" width="11.6640625" style="99" customWidth="1"/>
    <col min="4" max="4" width="6.33203125" style="99" customWidth="1"/>
    <col min="5" max="5" width="11.6640625" style="99" customWidth="1"/>
    <col min="6" max="6" width="6.33203125" style="99" customWidth="1"/>
    <col min="7" max="7" width="11.5546875" style="99" customWidth="1"/>
    <col min="8" max="16384" width="11.5546875" style="99"/>
  </cols>
  <sheetData>
    <row r="1" spans="1:12" ht="25.8">
      <c r="A1" s="165" t="s">
        <v>576</v>
      </c>
    </row>
    <row r="2" spans="1:12">
      <c r="A2" s="79"/>
      <c r="B2" s="79"/>
      <c r="C2" s="79"/>
      <c r="D2" s="79"/>
      <c r="E2" s="79"/>
      <c r="F2" s="79"/>
      <c r="G2" s="79"/>
      <c r="H2" s="79"/>
      <c r="I2" s="79"/>
      <c r="J2" s="79"/>
      <c r="K2" s="79"/>
      <c r="L2" s="79"/>
    </row>
    <row r="3" spans="1:12">
      <c r="A3" s="79"/>
      <c r="B3" s="79"/>
      <c r="C3" s="79"/>
      <c r="D3" s="79"/>
      <c r="E3" s="79"/>
      <c r="F3" s="79"/>
      <c r="G3" s="79"/>
      <c r="H3" s="79"/>
      <c r="I3" s="79"/>
      <c r="J3" s="79"/>
      <c r="K3" s="79"/>
      <c r="L3" s="79"/>
    </row>
    <row r="4" spans="1:12">
      <c r="A4" s="472"/>
      <c r="B4" s="244"/>
      <c r="C4" s="223" t="s">
        <v>116</v>
      </c>
      <c r="D4" s="223" t="s">
        <v>117</v>
      </c>
      <c r="E4" s="223" t="s">
        <v>118</v>
      </c>
      <c r="F4" s="223" t="s">
        <v>119</v>
      </c>
      <c r="G4" s="223" t="s">
        <v>120</v>
      </c>
    </row>
    <row r="5" spans="1:12">
      <c r="A5" s="472"/>
      <c r="B5" s="243"/>
      <c r="C5" s="242">
        <v>44926</v>
      </c>
      <c r="D5" s="240"/>
      <c r="E5" s="242">
        <v>44742</v>
      </c>
      <c r="F5" s="240"/>
      <c r="G5" s="242">
        <v>44561</v>
      </c>
    </row>
    <row r="6" spans="1:12">
      <c r="A6" s="240"/>
      <c r="B6" s="232" t="s">
        <v>575</v>
      </c>
      <c r="C6" s="241"/>
      <c r="D6" s="231"/>
      <c r="E6" s="231"/>
      <c r="F6" s="231"/>
      <c r="G6" s="230"/>
    </row>
    <row r="7" spans="1:12">
      <c r="A7" s="223">
        <v>1</v>
      </c>
      <c r="B7" s="90" t="s">
        <v>574</v>
      </c>
      <c r="C7" s="124">
        <v>13653</v>
      </c>
      <c r="D7" s="229"/>
      <c r="E7" s="124">
        <v>13388</v>
      </c>
      <c r="F7" s="229"/>
      <c r="G7" s="124">
        <v>13004</v>
      </c>
    </row>
    <row r="8" spans="1:12">
      <c r="A8" s="223">
        <v>2</v>
      </c>
      <c r="B8" s="90" t="s">
        <v>573</v>
      </c>
      <c r="C8" s="124">
        <v>14784</v>
      </c>
      <c r="D8" s="228"/>
      <c r="E8" s="124">
        <v>14525</v>
      </c>
      <c r="F8" s="228"/>
      <c r="G8" s="124">
        <v>14376</v>
      </c>
    </row>
    <row r="9" spans="1:12">
      <c r="A9" s="223">
        <v>3</v>
      </c>
      <c r="B9" s="90" t="s">
        <v>572</v>
      </c>
      <c r="C9" s="124">
        <v>16518</v>
      </c>
      <c r="D9" s="227"/>
      <c r="E9" s="124">
        <v>16245</v>
      </c>
      <c r="F9" s="227"/>
      <c r="G9" s="124">
        <v>16074</v>
      </c>
    </row>
    <row r="10" spans="1:12">
      <c r="A10" s="233"/>
      <c r="B10" s="232" t="s">
        <v>571</v>
      </c>
      <c r="C10" s="231"/>
      <c r="D10" s="231"/>
      <c r="E10" s="231"/>
      <c r="F10" s="231"/>
      <c r="G10" s="230"/>
    </row>
    <row r="11" spans="1:12">
      <c r="A11" s="223">
        <v>4</v>
      </c>
      <c r="B11" s="90" t="s">
        <v>570</v>
      </c>
      <c r="C11" s="124">
        <v>79862</v>
      </c>
      <c r="D11" s="240"/>
      <c r="E11" s="124">
        <v>76749</v>
      </c>
      <c r="F11" s="240"/>
      <c r="G11" s="124">
        <v>79295</v>
      </c>
    </row>
    <row r="12" spans="1:12">
      <c r="A12" s="233"/>
      <c r="B12" s="232" t="s">
        <v>569</v>
      </c>
      <c r="C12" s="231"/>
      <c r="D12" s="231"/>
      <c r="E12" s="231"/>
      <c r="F12" s="231"/>
      <c r="G12" s="230"/>
    </row>
    <row r="13" spans="1:12">
      <c r="A13" s="223">
        <v>5</v>
      </c>
      <c r="B13" s="90" t="s">
        <v>568</v>
      </c>
      <c r="C13" s="226">
        <v>0.17100000000000001</v>
      </c>
      <c r="D13" s="229"/>
      <c r="E13" s="226">
        <v>0.17399999999999999</v>
      </c>
      <c r="F13" s="229"/>
      <c r="G13" s="226">
        <v>0.16400000000000001</v>
      </c>
    </row>
    <row r="14" spans="1:12">
      <c r="A14" s="223">
        <v>6</v>
      </c>
      <c r="B14" s="90" t="s">
        <v>567</v>
      </c>
      <c r="C14" s="226">
        <v>0.185</v>
      </c>
      <c r="D14" s="228"/>
      <c r="E14" s="226">
        <v>0.189</v>
      </c>
      <c r="F14" s="228"/>
      <c r="G14" s="226">
        <v>0.18099999999999999</v>
      </c>
    </row>
    <row r="15" spans="1:12">
      <c r="A15" s="223">
        <v>7</v>
      </c>
      <c r="B15" s="90" t="s">
        <v>566</v>
      </c>
      <c r="C15" s="226">
        <v>0.20699999999999999</v>
      </c>
      <c r="D15" s="227"/>
      <c r="E15" s="226">
        <v>0.21199999999999999</v>
      </c>
      <c r="F15" s="227"/>
      <c r="G15" s="226">
        <v>0.20300000000000001</v>
      </c>
    </row>
    <row r="16" spans="1:12" ht="14.4" customHeight="1">
      <c r="A16" s="233"/>
      <c r="B16" s="232" t="s">
        <v>565</v>
      </c>
      <c r="C16" s="231"/>
      <c r="D16" s="231"/>
      <c r="E16" s="231"/>
      <c r="F16" s="231"/>
      <c r="G16" s="230"/>
    </row>
    <row r="17" spans="1:7">
      <c r="A17" s="140" t="s">
        <v>564</v>
      </c>
      <c r="B17" s="239" t="s">
        <v>563</v>
      </c>
      <c r="C17" s="226">
        <v>1.7000000000000001E-2</v>
      </c>
      <c r="D17" s="229"/>
      <c r="E17" s="226">
        <v>1.7000000000000001E-2</v>
      </c>
      <c r="F17" s="229"/>
      <c r="G17" s="226">
        <v>2.0000000000000004E-2</v>
      </c>
    </row>
    <row r="18" spans="1:7">
      <c r="A18" s="140" t="s">
        <v>562</v>
      </c>
      <c r="B18" s="239" t="s">
        <v>538</v>
      </c>
      <c r="C18" s="226">
        <v>1.7000000000000001E-2</v>
      </c>
      <c r="D18" s="228"/>
      <c r="E18" s="226">
        <v>1.7000000000000001E-2</v>
      </c>
      <c r="F18" s="228"/>
      <c r="G18" s="226">
        <v>2.0000000000000004E-2</v>
      </c>
    </row>
    <row r="19" spans="1:7">
      <c r="A19" s="140" t="s">
        <v>561</v>
      </c>
      <c r="B19" s="239" t="s">
        <v>560</v>
      </c>
      <c r="C19" s="226">
        <v>1.7000000000000001E-2</v>
      </c>
      <c r="D19" s="228"/>
      <c r="E19" s="226">
        <v>1.7000000000000001E-2</v>
      </c>
      <c r="F19" s="228"/>
      <c r="G19" s="226">
        <v>2.0000000000000004E-2</v>
      </c>
    </row>
    <row r="20" spans="1:7">
      <c r="A20" s="223" t="s">
        <v>559</v>
      </c>
      <c r="B20" s="90" t="s">
        <v>558</v>
      </c>
      <c r="C20" s="226">
        <v>9.7000000000000003E-2</v>
      </c>
      <c r="D20" s="227"/>
      <c r="E20" s="226">
        <v>9.7000000000000003E-2</v>
      </c>
      <c r="F20" s="227"/>
      <c r="G20" s="226">
        <v>0.1</v>
      </c>
    </row>
    <row r="21" spans="1:7">
      <c r="A21" s="233"/>
      <c r="B21" s="232" t="s">
        <v>557</v>
      </c>
      <c r="C21" s="231"/>
      <c r="D21" s="231"/>
      <c r="E21" s="231"/>
      <c r="F21" s="231"/>
      <c r="G21" s="230"/>
    </row>
    <row r="22" spans="1:7">
      <c r="A22" s="223">
        <v>8</v>
      </c>
      <c r="B22" s="90" t="s">
        <v>556</v>
      </c>
      <c r="C22" s="226">
        <v>2.5000000000000001E-2</v>
      </c>
      <c r="D22" s="229"/>
      <c r="E22" s="226">
        <v>2.5000000000000001E-2</v>
      </c>
      <c r="F22" s="229"/>
      <c r="G22" s="226">
        <v>2.5000000000000001E-2</v>
      </c>
    </row>
    <row r="23" spans="1:7">
      <c r="A23" s="223" t="s">
        <v>403</v>
      </c>
      <c r="B23" s="90" t="s">
        <v>555</v>
      </c>
      <c r="C23" s="234">
        <v>0</v>
      </c>
      <c r="D23" s="228"/>
      <c r="E23" s="234">
        <v>0</v>
      </c>
      <c r="F23" s="228"/>
      <c r="G23" s="234">
        <v>0</v>
      </c>
    </row>
    <row r="24" spans="1:7">
      <c r="A24" s="223">
        <v>9</v>
      </c>
      <c r="B24" s="90" t="s">
        <v>554</v>
      </c>
      <c r="C24" s="226">
        <v>0.02</v>
      </c>
      <c r="D24" s="228"/>
      <c r="E24" s="226">
        <v>1.4999999999999999E-2</v>
      </c>
      <c r="F24" s="228"/>
      <c r="G24" s="226">
        <v>0.01</v>
      </c>
    </row>
    <row r="25" spans="1:7">
      <c r="A25" s="223" t="s">
        <v>553</v>
      </c>
      <c r="B25" s="90" t="s">
        <v>552</v>
      </c>
      <c r="C25" s="226">
        <v>0.03</v>
      </c>
      <c r="D25" s="228"/>
      <c r="E25" s="226">
        <v>0.03</v>
      </c>
      <c r="F25" s="228"/>
      <c r="G25" s="226">
        <v>3.0000000000000002E-2</v>
      </c>
    </row>
    <row r="26" spans="1:7">
      <c r="A26" s="223">
        <v>10</v>
      </c>
      <c r="B26" s="90" t="s">
        <v>551</v>
      </c>
      <c r="C26" s="234">
        <v>0</v>
      </c>
      <c r="D26" s="228"/>
      <c r="E26" s="234">
        <v>0</v>
      </c>
      <c r="F26" s="228"/>
      <c r="G26" s="234">
        <v>0</v>
      </c>
    </row>
    <row r="27" spans="1:7">
      <c r="A27" s="223" t="s">
        <v>550</v>
      </c>
      <c r="B27" s="90" t="s">
        <v>549</v>
      </c>
      <c r="C27" s="234">
        <v>0</v>
      </c>
      <c r="D27" s="228"/>
      <c r="E27" s="234">
        <v>0</v>
      </c>
      <c r="F27" s="228"/>
      <c r="G27" s="234">
        <v>0</v>
      </c>
    </row>
    <row r="28" spans="1:7">
      <c r="A28" s="223">
        <v>11</v>
      </c>
      <c r="B28" s="90" t="s">
        <v>548</v>
      </c>
      <c r="C28" s="226">
        <v>7.4999999999999997E-2</v>
      </c>
      <c r="D28" s="228"/>
      <c r="E28" s="226">
        <v>7.0000000000000007E-2</v>
      </c>
      <c r="F28" s="228"/>
      <c r="G28" s="226">
        <v>6.5000000000000002E-2</v>
      </c>
    </row>
    <row r="29" spans="1:7">
      <c r="A29" s="223" t="s">
        <v>547</v>
      </c>
      <c r="B29" s="90" t="s">
        <v>546</v>
      </c>
      <c r="C29" s="226">
        <v>0.17199999999999999</v>
      </c>
      <c r="D29" s="228"/>
      <c r="E29" s="226">
        <v>0.16700000000000004</v>
      </c>
      <c r="F29" s="228"/>
      <c r="G29" s="226">
        <v>0.16500000000000001</v>
      </c>
    </row>
    <row r="30" spans="1:7">
      <c r="A30" s="223">
        <v>12</v>
      </c>
      <c r="B30" s="90" t="s">
        <v>545</v>
      </c>
      <c r="C30" s="226">
        <v>0.109</v>
      </c>
      <c r="D30" s="227"/>
      <c r="E30" s="226">
        <v>0.112</v>
      </c>
      <c r="F30" s="227"/>
      <c r="G30" s="226">
        <f>0.099</f>
        <v>9.9000000000000005E-2</v>
      </c>
    </row>
    <row r="31" spans="1:7">
      <c r="A31" s="233"/>
      <c r="B31" s="232" t="s">
        <v>544</v>
      </c>
      <c r="C31" s="231"/>
      <c r="D31" s="231"/>
      <c r="E31" s="231"/>
      <c r="F31" s="231"/>
      <c r="G31" s="230"/>
    </row>
    <row r="32" spans="1:7">
      <c r="A32" s="223">
        <v>13</v>
      </c>
      <c r="B32" s="2" t="s">
        <v>493</v>
      </c>
      <c r="C32" s="124">
        <v>162764.29999999999</v>
      </c>
      <c r="D32" s="229"/>
      <c r="E32" s="124">
        <v>161550</v>
      </c>
      <c r="F32" s="229"/>
      <c r="G32" s="124">
        <v>152605</v>
      </c>
    </row>
    <row r="33" spans="1:7">
      <c r="A33" s="223">
        <v>14</v>
      </c>
      <c r="B33" s="2" t="s">
        <v>543</v>
      </c>
      <c r="C33" s="226">
        <v>9.0999999999999998E-2</v>
      </c>
      <c r="D33" s="227"/>
      <c r="E33" s="226">
        <v>0.09</v>
      </c>
      <c r="F33" s="227"/>
      <c r="G33" s="226">
        <v>9.4E-2</v>
      </c>
    </row>
    <row r="34" spans="1:7" ht="14.4" customHeight="1">
      <c r="A34" s="233"/>
      <c r="B34" s="232" t="s">
        <v>542</v>
      </c>
      <c r="C34" s="231"/>
      <c r="D34" s="231"/>
      <c r="E34" s="231"/>
      <c r="F34" s="231"/>
      <c r="G34" s="230"/>
    </row>
    <row r="35" spans="1:7">
      <c r="A35" s="140" t="s">
        <v>541</v>
      </c>
      <c r="B35" s="239" t="s">
        <v>540</v>
      </c>
      <c r="C35" s="234">
        <v>0</v>
      </c>
      <c r="D35" s="229"/>
      <c r="E35" s="234">
        <v>0</v>
      </c>
      <c r="F35" s="229"/>
      <c r="G35" s="234">
        <f>C35</f>
        <v>0</v>
      </c>
    </row>
    <row r="36" spans="1:7">
      <c r="A36" s="140" t="s">
        <v>539</v>
      </c>
      <c r="B36" s="239" t="s">
        <v>538</v>
      </c>
      <c r="C36" s="234">
        <v>0</v>
      </c>
      <c r="D36" s="228"/>
      <c r="E36" s="234">
        <v>0</v>
      </c>
      <c r="F36" s="228"/>
      <c r="G36" s="234">
        <f>C36</f>
        <v>0</v>
      </c>
    </row>
    <row r="37" spans="1:7">
      <c r="A37" s="140" t="s">
        <v>537</v>
      </c>
      <c r="B37" s="239" t="s">
        <v>536</v>
      </c>
      <c r="C37" s="234">
        <v>0</v>
      </c>
      <c r="D37" s="227"/>
      <c r="E37" s="234">
        <f>C37</f>
        <v>0</v>
      </c>
      <c r="F37" s="227"/>
      <c r="G37" s="234">
        <f>0</f>
        <v>0</v>
      </c>
    </row>
    <row r="38" spans="1:7">
      <c r="A38" s="233"/>
      <c r="B38" s="238" t="s">
        <v>535</v>
      </c>
      <c r="C38" s="237"/>
      <c r="D38" s="237"/>
      <c r="E38" s="237"/>
      <c r="F38" s="237"/>
      <c r="G38" s="236"/>
    </row>
    <row r="39" spans="1:7">
      <c r="A39" s="140" t="s">
        <v>534</v>
      </c>
      <c r="B39" s="235" t="s">
        <v>533</v>
      </c>
      <c r="C39" s="234">
        <v>0</v>
      </c>
      <c r="D39" s="229"/>
      <c r="E39" s="234">
        <v>0</v>
      </c>
      <c r="F39" s="229"/>
      <c r="G39" s="234">
        <f>C39</f>
        <v>0</v>
      </c>
    </row>
    <row r="40" spans="1:7">
      <c r="A40" s="140" t="s">
        <v>532</v>
      </c>
      <c r="B40" s="90" t="s">
        <v>531</v>
      </c>
      <c r="C40" s="226">
        <v>0.03</v>
      </c>
      <c r="D40" s="227"/>
      <c r="E40" s="226">
        <f>C40</f>
        <v>0.03</v>
      </c>
      <c r="F40" s="227"/>
      <c r="G40" s="226">
        <f>0.05</f>
        <v>0.05</v>
      </c>
    </row>
    <row r="41" spans="1:7">
      <c r="A41" s="233"/>
      <c r="B41" s="232" t="s">
        <v>530</v>
      </c>
      <c r="C41" s="231"/>
      <c r="D41" s="231"/>
      <c r="E41" s="231"/>
      <c r="F41" s="231"/>
      <c r="G41" s="230"/>
    </row>
    <row r="42" spans="1:7">
      <c r="A42" s="223">
        <v>15</v>
      </c>
      <c r="B42" s="2" t="s">
        <v>529</v>
      </c>
      <c r="C42" s="124">
        <v>21076.351898027155</v>
      </c>
      <c r="D42" s="229"/>
      <c r="E42" s="124">
        <v>20190.916041839857</v>
      </c>
      <c r="F42" s="229"/>
      <c r="G42" s="124">
        <v>21060.225689051094</v>
      </c>
    </row>
    <row r="43" spans="1:7">
      <c r="A43" s="223" t="s">
        <v>528</v>
      </c>
      <c r="B43" s="2" t="s">
        <v>527</v>
      </c>
      <c r="C43" s="124">
        <v>15050.343707376704</v>
      </c>
      <c r="D43" s="228"/>
      <c r="E43" s="124">
        <v>14637.675550518334</v>
      </c>
      <c r="F43" s="228"/>
      <c r="G43" s="124">
        <v>14179.110498628836</v>
      </c>
    </row>
    <row r="44" spans="1:7">
      <c r="A44" s="223" t="s">
        <v>526</v>
      </c>
      <c r="B44" s="2" t="s">
        <v>525</v>
      </c>
      <c r="C44" s="124">
        <v>933.24535207041663</v>
      </c>
      <c r="D44" s="228"/>
      <c r="E44" s="124">
        <v>1112.2324700405334</v>
      </c>
      <c r="F44" s="228"/>
      <c r="G44" s="124">
        <v>1103.4291421538667</v>
      </c>
    </row>
    <row r="45" spans="1:7">
      <c r="A45" s="223">
        <v>16</v>
      </c>
      <c r="B45" s="2" t="s">
        <v>524</v>
      </c>
      <c r="C45" s="124">
        <v>14117.098355306283</v>
      </c>
      <c r="D45" s="228"/>
      <c r="E45" s="124">
        <v>13525.4430804778</v>
      </c>
      <c r="F45" s="228"/>
      <c r="G45" s="124">
        <v>13075.681356474968</v>
      </c>
    </row>
    <row r="46" spans="1:7">
      <c r="A46" s="223">
        <v>17</v>
      </c>
      <c r="B46" s="2" t="s">
        <v>523</v>
      </c>
      <c r="C46" s="226">
        <v>1.4929662858164512</v>
      </c>
      <c r="D46" s="227"/>
      <c r="E46" s="226">
        <v>1.4928099524504888</v>
      </c>
      <c r="F46" s="227"/>
      <c r="G46" s="226">
        <v>1.6106407853554987</v>
      </c>
    </row>
    <row r="47" spans="1:7">
      <c r="A47" s="233"/>
      <c r="B47" s="232" t="s">
        <v>522</v>
      </c>
      <c r="C47" s="231"/>
      <c r="D47" s="231"/>
      <c r="E47" s="231"/>
      <c r="F47" s="231"/>
      <c r="G47" s="230"/>
    </row>
    <row r="48" spans="1:7">
      <c r="A48" s="223">
        <v>18</v>
      </c>
      <c r="B48" s="2" t="s">
        <v>521</v>
      </c>
      <c r="C48" s="124">
        <v>126282.41633796893</v>
      </c>
      <c r="D48" s="229"/>
      <c r="E48" s="124">
        <v>124463.39202345</v>
      </c>
      <c r="F48" s="229"/>
      <c r="G48" s="124">
        <v>119439.39940295</v>
      </c>
    </row>
    <row r="49" spans="1:7">
      <c r="A49" s="223">
        <v>19</v>
      </c>
      <c r="B49" s="2" t="s">
        <v>520</v>
      </c>
      <c r="C49" s="124">
        <v>103732.75662105998</v>
      </c>
      <c r="D49" s="228"/>
      <c r="E49" s="124">
        <v>98094.069498450001</v>
      </c>
      <c r="F49" s="228"/>
      <c r="G49" s="124">
        <v>102798.4853361555</v>
      </c>
    </row>
    <row r="50" spans="1:7">
      <c r="A50" s="223">
        <v>20</v>
      </c>
      <c r="B50" s="2" t="s">
        <v>519</v>
      </c>
      <c r="C50" s="226">
        <v>1.2173822469529445</v>
      </c>
      <c r="D50" s="227"/>
      <c r="E50" s="226">
        <v>1.2688166844318418</v>
      </c>
      <c r="F50" s="227"/>
      <c r="G50" s="226">
        <v>1.1618789811190116</v>
      </c>
    </row>
    <row r="52" spans="1:7">
      <c r="E52" s="225"/>
      <c r="G52" s="225"/>
    </row>
  </sheetData>
  <mergeCells count="1">
    <mergeCell ref="A4:A5"/>
  </mergeCells>
  <pageMargins left="0.7" right="0.7" top="0.75" bottom="0.75" header="0.3" footer="0.3"/>
  <pageSetup paperSize="9" scale="7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967AE-30D9-4CAA-B97E-1762E5CCFABC}">
  <dimension ref="A1:J16"/>
  <sheetViews>
    <sheetView showGridLines="0" zoomScaleNormal="100" workbookViewId="0"/>
  </sheetViews>
  <sheetFormatPr baseColWidth="10" defaultRowHeight="14.4"/>
  <cols>
    <col min="1" max="1" width="11.88671875" customWidth="1"/>
    <col min="2" max="2" width="59.33203125" customWidth="1"/>
    <col min="3" max="10" width="21.6640625" customWidth="1"/>
  </cols>
  <sheetData>
    <row r="1" spans="1:10" ht="25.8">
      <c r="A1" s="196" t="s">
        <v>1071</v>
      </c>
    </row>
    <row r="3" spans="1:10">
      <c r="B3" s="284"/>
      <c r="C3" s="99"/>
      <c r="D3" s="99"/>
      <c r="E3" s="99"/>
      <c r="F3" s="99"/>
      <c r="G3" s="99"/>
      <c r="H3" s="99"/>
      <c r="I3" s="99"/>
      <c r="J3" s="99"/>
    </row>
    <row r="4" spans="1:10">
      <c r="A4" s="285"/>
      <c r="B4" s="286"/>
      <c r="C4" s="664" t="s">
        <v>116</v>
      </c>
      <c r="D4" s="664" t="s">
        <v>117</v>
      </c>
      <c r="E4" s="664" t="s">
        <v>118</v>
      </c>
      <c r="F4" s="664" t="s">
        <v>119</v>
      </c>
      <c r="G4" s="664" t="s">
        <v>120</v>
      </c>
      <c r="H4" s="664" t="s">
        <v>121</v>
      </c>
      <c r="I4" s="664" t="s">
        <v>111</v>
      </c>
      <c r="J4" s="664" t="s">
        <v>122</v>
      </c>
    </row>
    <row r="5" spans="1:10" ht="42">
      <c r="A5" s="285"/>
      <c r="B5" s="286"/>
      <c r="C5" s="186" t="s">
        <v>824</v>
      </c>
      <c r="D5" s="187" t="s">
        <v>825</v>
      </c>
      <c r="E5" s="186" t="s">
        <v>826</v>
      </c>
      <c r="F5" s="187" t="s">
        <v>1072</v>
      </c>
      <c r="G5" s="187" t="s">
        <v>827</v>
      </c>
      <c r="H5" s="187" t="s">
        <v>828</v>
      </c>
      <c r="I5" s="187" t="s">
        <v>829</v>
      </c>
      <c r="J5" s="187" t="s">
        <v>154</v>
      </c>
    </row>
    <row r="6" spans="1:10">
      <c r="A6" s="317" t="s">
        <v>830</v>
      </c>
      <c r="B6" s="90" t="s">
        <v>831</v>
      </c>
      <c r="C6" s="112">
        <v>0</v>
      </c>
      <c r="D6" s="112">
        <v>0</v>
      </c>
      <c r="E6" s="319"/>
      <c r="F6" s="324" t="s">
        <v>832</v>
      </c>
      <c r="G6" s="112">
        <v>0</v>
      </c>
      <c r="H6" s="112">
        <v>0</v>
      </c>
      <c r="I6" s="112">
        <v>0</v>
      </c>
      <c r="J6" s="112">
        <v>0</v>
      </c>
    </row>
    <row r="7" spans="1:10">
      <c r="A7" s="317" t="s">
        <v>833</v>
      </c>
      <c r="B7" s="90" t="s">
        <v>834</v>
      </c>
      <c r="C7" s="112">
        <v>0</v>
      </c>
      <c r="D7" s="112">
        <v>0</v>
      </c>
      <c r="E7" s="320"/>
      <c r="F7" s="324" t="s">
        <v>832</v>
      </c>
      <c r="G7" s="112">
        <v>0</v>
      </c>
      <c r="H7" s="112">
        <v>0</v>
      </c>
      <c r="I7" s="112">
        <v>0</v>
      </c>
      <c r="J7" s="112">
        <v>0</v>
      </c>
    </row>
    <row r="8" spans="1:10">
      <c r="A8" s="317">
        <v>1</v>
      </c>
      <c r="B8" s="90" t="s">
        <v>835</v>
      </c>
      <c r="C8" s="112">
        <v>302.11619314000001</v>
      </c>
      <c r="D8" s="112">
        <v>489.32385579000004</v>
      </c>
      <c r="E8" s="319"/>
      <c r="F8" s="324" t="s">
        <v>832</v>
      </c>
      <c r="G8" s="112">
        <v>2746.9995490900001</v>
      </c>
      <c r="H8" s="112">
        <v>1108.01606851</v>
      </c>
      <c r="I8" s="112">
        <v>1108.01606851</v>
      </c>
      <c r="J8" s="112">
        <v>352.62384825999999</v>
      </c>
    </row>
    <row r="9" spans="1:10">
      <c r="A9" s="317">
        <v>2</v>
      </c>
      <c r="B9" s="321" t="s">
        <v>836</v>
      </c>
      <c r="C9" s="319"/>
      <c r="D9" s="319"/>
      <c r="E9" s="112">
        <v>0</v>
      </c>
      <c r="F9" s="112">
        <v>0</v>
      </c>
      <c r="G9" s="112">
        <v>0</v>
      </c>
      <c r="H9" s="112">
        <v>0</v>
      </c>
      <c r="I9" s="112">
        <v>0</v>
      </c>
      <c r="J9" s="112">
        <v>0</v>
      </c>
    </row>
    <row r="10" spans="1:10">
      <c r="A10" s="317" t="s">
        <v>837</v>
      </c>
      <c r="B10" s="322" t="s">
        <v>838</v>
      </c>
      <c r="C10" s="319"/>
      <c r="D10" s="319"/>
      <c r="E10" s="112">
        <v>0</v>
      </c>
      <c r="F10" s="319"/>
      <c r="G10" s="112">
        <v>0</v>
      </c>
      <c r="H10" s="112">
        <v>0</v>
      </c>
      <c r="I10" s="112">
        <v>0</v>
      </c>
      <c r="J10" s="112">
        <v>0</v>
      </c>
    </row>
    <row r="11" spans="1:10">
      <c r="A11" s="317" t="s">
        <v>839</v>
      </c>
      <c r="B11" s="322" t="s">
        <v>840</v>
      </c>
      <c r="C11" s="319"/>
      <c r="D11" s="319"/>
      <c r="E11" s="112">
        <v>0</v>
      </c>
      <c r="F11" s="319"/>
      <c r="G11" s="112">
        <v>0</v>
      </c>
      <c r="H11" s="112">
        <v>0</v>
      </c>
      <c r="I11" s="112">
        <v>0</v>
      </c>
      <c r="J11" s="112">
        <v>0</v>
      </c>
    </row>
    <row r="12" spans="1:10">
      <c r="A12" s="317" t="s">
        <v>841</v>
      </c>
      <c r="B12" s="322" t="s">
        <v>842</v>
      </c>
      <c r="C12" s="319"/>
      <c r="D12" s="319"/>
      <c r="E12" s="112">
        <v>0</v>
      </c>
      <c r="F12" s="319"/>
      <c r="G12" s="112">
        <v>0</v>
      </c>
      <c r="H12" s="112">
        <v>0</v>
      </c>
      <c r="I12" s="112">
        <v>0</v>
      </c>
      <c r="J12" s="112">
        <v>0</v>
      </c>
    </row>
    <row r="13" spans="1:10">
      <c r="A13" s="317">
        <v>3</v>
      </c>
      <c r="B13" s="321" t="s">
        <v>843</v>
      </c>
      <c r="C13" s="319"/>
      <c r="D13" s="319"/>
      <c r="E13" s="319"/>
      <c r="F13" s="319"/>
      <c r="G13" s="112">
        <v>0</v>
      </c>
      <c r="H13" s="112">
        <v>0</v>
      </c>
      <c r="I13" s="112">
        <v>0</v>
      </c>
      <c r="J13" s="112">
        <v>0</v>
      </c>
    </row>
    <row r="14" spans="1:10">
      <c r="A14" s="317">
        <v>4</v>
      </c>
      <c r="B14" s="321" t="s">
        <v>844</v>
      </c>
      <c r="C14" s="319"/>
      <c r="D14" s="319"/>
      <c r="E14" s="319"/>
      <c r="F14" s="319"/>
      <c r="G14" s="112">
        <v>0</v>
      </c>
      <c r="H14" s="112">
        <v>0</v>
      </c>
      <c r="I14" s="112">
        <v>0</v>
      </c>
      <c r="J14" s="112">
        <v>0</v>
      </c>
    </row>
    <row r="15" spans="1:10">
      <c r="A15" s="317">
        <v>5</v>
      </c>
      <c r="B15" s="321" t="s">
        <v>845</v>
      </c>
      <c r="C15" s="319"/>
      <c r="D15" s="319"/>
      <c r="E15" s="319"/>
      <c r="F15" s="319"/>
      <c r="G15" s="112">
        <v>0</v>
      </c>
      <c r="H15" s="112">
        <v>0</v>
      </c>
      <c r="I15" s="112">
        <v>0</v>
      </c>
      <c r="J15" s="112">
        <v>0</v>
      </c>
    </row>
    <row r="16" spans="1:10">
      <c r="A16" s="317">
        <v>6</v>
      </c>
      <c r="B16" s="323" t="s">
        <v>145</v>
      </c>
      <c r="C16" s="319"/>
      <c r="D16" s="319"/>
      <c r="E16" s="319"/>
      <c r="F16" s="319"/>
      <c r="G16" s="112">
        <v>2746.9995490900001</v>
      </c>
      <c r="H16" s="112">
        <v>1108.01606851</v>
      </c>
      <c r="I16" s="112">
        <v>1108.01606851</v>
      </c>
      <c r="J16" s="112">
        <v>352.62384825999999</v>
      </c>
    </row>
  </sheetData>
  <mergeCells count="1">
    <mergeCell ref="C4:J4"/>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57A51-2FFC-4541-A96F-0D02F6455AB6}">
  <dimension ref="A1:D12"/>
  <sheetViews>
    <sheetView showGridLines="0" workbookViewId="0"/>
  </sheetViews>
  <sheetFormatPr baseColWidth="10" defaultRowHeight="14.4"/>
  <cols>
    <col min="2" max="2" width="81.6640625" customWidth="1"/>
    <col min="3" max="3" width="28.88671875" customWidth="1"/>
    <col min="4" max="4" width="37.109375" customWidth="1"/>
  </cols>
  <sheetData>
    <row r="1" spans="1:4" ht="25.8">
      <c r="A1" s="196" t="s">
        <v>853</v>
      </c>
      <c r="B1" s="196"/>
      <c r="C1" s="196"/>
      <c r="D1" s="196"/>
    </row>
    <row r="3" spans="1:4" ht="21">
      <c r="A3" s="281"/>
      <c r="B3" s="99"/>
      <c r="C3" s="99"/>
      <c r="D3" s="99"/>
    </row>
    <row r="4" spans="1:4">
      <c r="A4" s="667"/>
      <c r="B4" s="668"/>
      <c r="C4" s="186" t="s">
        <v>116</v>
      </c>
      <c r="D4" s="186" t="s">
        <v>117</v>
      </c>
    </row>
    <row r="5" spans="1:4" ht="15.6" customHeight="1">
      <c r="A5" s="669"/>
      <c r="B5" s="670"/>
      <c r="C5" s="326" t="s">
        <v>846</v>
      </c>
      <c r="D5" s="326" t="s">
        <v>154</v>
      </c>
    </row>
    <row r="6" spans="1:4">
      <c r="A6" s="671"/>
      <c r="B6" s="672"/>
      <c r="C6" s="327"/>
      <c r="D6" s="327"/>
    </row>
    <row r="7" spans="1:4">
      <c r="A7" s="213">
        <v>1</v>
      </c>
      <c r="B7" s="90" t="s">
        <v>847</v>
      </c>
      <c r="C7" s="112">
        <v>0</v>
      </c>
      <c r="D7" s="112">
        <v>0</v>
      </c>
    </row>
    <row r="8" spans="1:4">
      <c r="A8" s="213">
        <v>2</v>
      </c>
      <c r="B8" s="90" t="s">
        <v>848</v>
      </c>
      <c r="C8" s="328"/>
      <c r="D8" s="112">
        <v>0</v>
      </c>
    </row>
    <row r="9" spans="1:4">
      <c r="A9" s="213">
        <v>3</v>
      </c>
      <c r="B9" s="90" t="s">
        <v>849</v>
      </c>
      <c r="C9" s="328"/>
      <c r="D9" s="112">
        <v>0</v>
      </c>
    </row>
    <row r="10" spans="1:4">
      <c r="A10" s="213">
        <v>4</v>
      </c>
      <c r="B10" s="90" t="s">
        <v>850</v>
      </c>
      <c r="C10" s="112">
        <v>1481.7621549999999</v>
      </c>
      <c r="D10" s="112">
        <v>5.0733625</v>
      </c>
    </row>
    <row r="11" spans="1:4">
      <c r="A11" s="213" t="s">
        <v>851</v>
      </c>
      <c r="B11" s="325" t="s">
        <v>1073</v>
      </c>
      <c r="C11" s="112">
        <v>0</v>
      </c>
      <c r="D11" s="112">
        <v>0</v>
      </c>
    </row>
    <row r="12" spans="1:4">
      <c r="A12" s="213">
        <v>5</v>
      </c>
      <c r="B12" s="92" t="s">
        <v>852</v>
      </c>
      <c r="C12" s="112">
        <v>1481.7621549999999</v>
      </c>
      <c r="D12" s="112">
        <v>5.0733625</v>
      </c>
    </row>
  </sheetData>
  <mergeCells count="1">
    <mergeCell ref="A4:B6"/>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956B4-AA99-4E04-BFD6-68347D0A70CA}">
  <dimension ref="A1:N17"/>
  <sheetViews>
    <sheetView showGridLines="0" workbookViewId="0"/>
  </sheetViews>
  <sheetFormatPr baseColWidth="10" defaultRowHeight="14.4"/>
  <cols>
    <col min="1" max="1" width="11.109375" customWidth="1"/>
    <col min="2" max="2" width="36.5546875" customWidth="1"/>
    <col min="3" max="14" width="14.33203125" customWidth="1"/>
  </cols>
  <sheetData>
    <row r="1" spans="1:14" ht="25.8">
      <c r="A1" s="196" t="s">
        <v>859</v>
      </c>
    </row>
    <row r="3" spans="1:14">
      <c r="A3" s="50"/>
      <c r="C3" s="99"/>
      <c r="D3" s="99"/>
      <c r="E3" s="99"/>
      <c r="F3" s="99"/>
      <c r="G3" s="99"/>
      <c r="H3" s="99"/>
      <c r="I3" s="99"/>
      <c r="J3" s="99"/>
      <c r="K3" s="99"/>
      <c r="L3" s="99"/>
      <c r="M3" s="99"/>
      <c r="N3" s="37"/>
    </row>
    <row r="4" spans="1:14">
      <c r="A4" s="675"/>
      <c r="B4" s="326" t="s">
        <v>854</v>
      </c>
      <c r="C4" s="186" t="s">
        <v>173</v>
      </c>
      <c r="D4" s="186"/>
      <c r="E4" s="186"/>
      <c r="F4" s="186"/>
      <c r="G4" s="186"/>
      <c r="H4" s="186"/>
      <c r="I4" s="186"/>
      <c r="J4" s="186"/>
      <c r="K4" s="186"/>
      <c r="L4" s="186"/>
      <c r="M4" s="186"/>
      <c r="N4" s="186"/>
    </row>
    <row r="5" spans="1:14">
      <c r="A5" s="676"/>
      <c r="B5" s="673"/>
      <c r="C5" s="326" t="s">
        <v>116</v>
      </c>
      <c r="D5" s="326" t="s">
        <v>117</v>
      </c>
      <c r="E5" s="326" t="s">
        <v>118</v>
      </c>
      <c r="F5" s="326" t="s">
        <v>119</v>
      </c>
      <c r="G5" s="326" t="s">
        <v>120</v>
      </c>
      <c r="H5" s="326" t="s">
        <v>121</v>
      </c>
      <c r="I5" s="326" t="s">
        <v>111</v>
      </c>
      <c r="J5" s="326" t="s">
        <v>122</v>
      </c>
      <c r="K5" s="326" t="s">
        <v>123</v>
      </c>
      <c r="L5" s="326" t="s">
        <v>124</v>
      </c>
      <c r="M5" s="326" t="s">
        <v>125</v>
      </c>
      <c r="N5" s="326" t="s">
        <v>855</v>
      </c>
    </row>
    <row r="6" spans="1:14" ht="28.8">
      <c r="A6" s="677"/>
      <c r="B6" s="674"/>
      <c r="C6" s="186">
        <v>0</v>
      </c>
      <c r="D6" s="186">
        <v>0.02</v>
      </c>
      <c r="E6" s="186">
        <v>0.04</v>
      </c>
      <c r="F6" s="186">
        <v>0.1</v>
      </c>
      <c r="G6" s="186">
        <v>0.2</v>
      </c>
      <c r="H6" s="186">
        <v>0.5</v>
      </c>
      <c r="I6" s="186">
        <v>0.7</v>
      </c>
      <c r="J6" s="186">
        <v>0.75</v>
      </c>
      <c r="K6" s="186">
        <v>1</v>
      </c>
      <c r="L6" s="186">
        <v>1.5</v>
      </c>
      <c r="M6" s="186" t="s">
        <v>175</v>
      </c>
      <c r="N6" s="186" t="s">
        <v>856</v>
      </c>
    </row>
    <row r="7" spans="1:14">
      <c r="A7" s="318">
        <v>1</v>
      </c>
      <c r="B7" s="290" t="s">
        <v>857</v>
      </c>
      <c r="C7" s="112">
        <v>0</v>
      </c>
      <c r="D7" s="112">
        <v>0</v>
      </c>
      <c r="E7" s="112">
        <v>0</v>
      </c>
      <c r="F7" s="112">
        <v>0</v>
      </c>
      <c r="G7" s="112">
        <v>0</v>
      </c>
      <c r="H7" s="112">
        <v>0</v>
      </c>
      <c r="I7" s="112">
        <v>0</v>
      </c>
      <c r="J7" s="112">
        <v>0</v>
      </c>
      <c r="K7" s="112">
        <v>0</v>
      </c>
      <c r="L7" s="112">
        <v>0</v>
      </c>
      <c r="M7" s="112">
        <v>0</v>
      </c>
      <c r="N7" s="112">
        <f>SUM(C7:M7)</f>
        <v>0</v>
      </c>
    </row>
    <row r="8" spans="1:14">
      <c r="A8" s="318">
        <v>2</v>
      </c>
      <c r="B8" s="290" t="s">
        <v>858</v>
      </c>
      <c r="C8" s="112">
        <v>0</v>
      </c>
      <c r="D8" s="112">
        <v>0</v>
      </c>
      <c r="E8" s="112">
        <v>0</v>
      </c>
      <c r="F8" s="112">
        <v>0</v>
      </c>
      <c r="G8" s="112">
        <v>14.952706449999999</v>
      </c>
      <c r="H8" s="112">
        <v>0</v>
      </c>
      <c r="I8" s="112">
        <v>0</v>
      </c>
      <c r="J8" s="112">
        <v>0</v>
      </c>
      <c r="K8" s="112">
        <v>0</v>
      </c>
      <c r="L8" s="112">
        <v>0</v>
      </c>
      <c r="M8" s="112">
        <v>0</v>
      </c>
      <c r="N8" s="112">
        <f t="shared" ref="N8:N17" si="0">SUM(C8:M8)</f>
        <v>14.952706449999999</v>
      </c>
    </row>
    <row r="9" spans="1:14">
      <c r="A9" s="318">
        <v>3</v>
      </c>
      <c r="B9" s="290" t="s">
        <v>158</v>
      </c>
      <c r="C9" s="112">
        <v>0</v>
      </c>
      <c r="D9" s="112">
        <v>0</v>
      </c>
      <c r="E9" s="112">
        <v>0</v>
      </c>
      <c r="F9" s="112">
        <v>0</v>
      </c>
      <c r="G9" s="112">
        <v>0</v>
      </c>
      <c r="H9" s="112">
        <v>0</v>
      </c>
      <c r="I9" s="112">
        <v>0</v>
      </c>
      <c r="J9" s="112">
        <v>0</v>
      </c>
      <c r="K9" s="112">
        <v>0</v>
      </c>
      <c r="L9" s="112">
        <v>0</v>
      </c>
      <c r="M9" s="112">
        <v>0</v>
      </c>
      <c r="N9" s="112">
        <f t="shared" si="0"/>
        <v>0</v>
      </c>
    </row>
    <row r="10" spans="1:14">
      <c r="A10" s="318">
        <v>4</v>
      </c>
      <c r="B10" s="290" t="s">
        <v>159</v>
      </c>
      <c r="C10" s="112">
        <v>0</v>
      </c>
      <c r="D10" s="112">
        <v>0</v>
      </c>
      <c r="E10" s="112">
        <v>0</v>
      </c>
      <c r="F10" s="112">
        <v>0</v>
      </c>
      <c r="G10" s="112">
        <v>0</v>
      </c>
      <c r="H10" s="112">
        <v>0</v>
      </c>
      <c r="I10" s="112">
        <v>0</v>
      </c>
      <c r="J10" s="112">
        <v>0</v>
      </c>
      <c r="K10" s="112">
        <v>0</v>
      </c>
      <c r="L10" s="112">
        <v>0</v>
      </c>
      <c r="M10" s="112">
        <v>0</v>
      </c>
      <c r="N10" s="112">
        <f t="shared" si="0"/>
        <v>0</v>
      </c>
    </row>
    <row r="11" spans="1:14">
      <c r="A11" s="318">
        <v>5</v>
      </c>
      <c r="B11" s="290" t="s">
        <v>160</v>
      </c>
      <c r="C11" s="112">
        <v>0</v>
      </c>
      <c r="D11" s="112">
        <v>0</v>
      </c>
      <c r="E11" s="112">
        <v>0</v>
      </c>
      <c r="F11" s="112">
        <v>0</v>
      </c>
      <c r="G11" s="112">
        <v>0</v>
      </c>
      <c r="H11" s="112">
        <v>0</v>
      </c>
      <c r="I11" s="112">
        <v>0</v>
      </c>
      <c r="J11" s="112">
        <v>0</v>
      </c>
      <c r="K11" s="112">
        <v>0</v>
      </c>
      <c r="L11" s="112">
        <v>0</v>
      </c>
      <c r="M11" s="112">
        <v>0</v>
      </c>
      <c r="N11" s="112">
        <f t="shared" si="0"/>
        <v>0</v>
      </c>
    </row>
    <row r="12" spans="1:14">
      <c r="A12" s="318">
        <v>6</v>
      </c>
      <c r="B12" s="290" t="s">
        <v>161</v>
      </c>
      <c r="C12" s="112">
        <v>0</v>
      </c>
      <c r="D12" s="112">
        <v>0</v>
      </c>
      <c r="E12" s="112">
        <v>183.64171972999998</v>
      </c>
      <c r="F12" s="112">
        <v>0</v>
      </c>
      <c r="G12" s="112">
        <v>606.03447771000003</v>
      </c>
      <c r="H12" s="112">
        <v>78.79931809</v>
      </c>
      <c r="I12" s="112">
        <v>0</v>
      </c>
      <c r="J12" s="112">
        <v>0</v>
      </c>
      <c r="K12" s="112">
        <v>0</v>
      </c>
      <c r="L12" s="112">
        <v>0</v>
      </c>
      <c r="M12" s="112">
        <v>0</v>
      </c>
      <c r="N12" s="112">
        <f t="shared" si="0"/>
        <v>868.47551553000005</v>
      </c>
    </row>
    <row r="13" spans="1:14">
      <c r="A13" s="318">
        <v>7</v>
      </c>
      <c r="B13" s="290" t="s">
        <v>162</v>
      </c>
      <c r="C13" s="112">
        <v>0</v>
      </c>
      <c r="D13" s="112">
        <v>0</v>
      </c>
      <c r="E13" s="112">
        <v>0</v>
      </c>
      <c r="F13" s="112">
        <v>0</v>
      </c>
      <c r="G13" s="112">
        <v>0</v>
      </c>
      <c r="H13" s="112">
        <v>0</v>
      </c>
      <c r="I13" s="112">
        <v>0</v>
      </c>
      <c r="J13" s="112">
        <v>0</v>
      </c>
      <c r="K13" s="112">
        <v>215.01791698</v>
      </c>
      <c r="L13" s="112">
        <v>0</v>
      </c>
      <c r="M13" s="112">
        <v>0</v>
      </c>
      <c r="N13" s="112">
        <f t="shared" si="0"/>
        <v>215.01791698</v>
      </c>
    </row>
    <row r="14" spans="1:14">
      <c r="A14" s="318">
        <v>8</v>
      </c>
      <c r="B14" s="290" t="s">
        <v>163</v>
      </c>
      <c r="C14" s="112">
        <v>0</v>
      </c>
      <c r="D14" s="112">
        <v>0</v>
      </c>
      <c r="E14" s="112">
        <v>0</v>
      </c>
      <c r="F14" s="112">
        <v>0</v>
      </c>
      <c r="G14" s="112">
        <v>0</v>
      </c>
      <c r="H14" s="112">
        <v>0</v>
      </c>
      <c r="I14" s="112">
        <v>0</v>
      </c>
      <c r="J14" s="112">
        <v>9.5699295500000012</v>
      </c>
      <c r="K14" s="112">
        <v>0</v>
      </c>
      <c r="L14" s="112">
        <v>0</v>
      </c>
      <c r="M14" s="112">
        <v>0</v>
      </c>
      <c r="N14" s="112">
        <f t="shared" si="0"/>
        <v>9.5699295500000012</v>
      </c>
    </row>
    <row r="15" spans="1:14">
      <c r="A15" s="318">
        <v>9</v>
      </c>
      <c r="B15" s="290" t="s">
        <v>168</v>
      </c>
      <c r="C15" s="112">
        <v>0</v>
      </c>
      <c r="D15" s="112">
        <v>0</v>
      </c>
      <c r="E15" s="112">
        <v>0</v>
      </c>
      <c r="F15" s="112">
        <v>0</v>
      </c>
      <c r="G15" s="112">
        <v>0</v>
      </c>
      <c r="H15" s="112">
        <v>0</v>
      </c>
      <c r="I15" s="112">
        <v>0</v>
      </c>
      <c r="J15" s="112">
        <v>0</v>
      </c>
      <c r="K15" s="112">
        <v>0</v>
      </c>
      <c r="L15" s="112">
        <v>0</v>
      </c>
      <c r="M15" s="112">
        <v>0</v>
      </c>
      <c r="N15" s="112">
        <f t="shared" si="0"/>
        <v>0</v>
      </c>
    </row>
    <row r="16" spans="1:14">
      <c r="A16" s="285">
        <v>10</v>
      </c>
      <c r="B16" s="290" t="s">
        <v>171</v>
      </c>
      <c r="C16" s="112">
        <v>0</v>
      </c>
      <c r="D16" s="112">
        <v>0</v>
      </c>
      <c r="E16" s="112">
        <v>0</v>
      </c>
      <c r="F16" s="112">
        <v>0</v>
      </c>
      <c r="G16" s="112">
        <v>0</v>
      </c>
      <c r="H16" s="112">
        <v>0</v>
      </c>
      <c r="I16" s="112">
        <v>0</v>
      </c>
      <c r="J16" s="112">
        <v>0</v>
      </c>
      <c r="K16" s="112">
        <v>0</v>
      </c>
      <c r="L16" s="112">
        <v>0</v>
      </c>
      <c r="M16" s="112">
        <v>0</v>
      </c>
      <c r="N16" s="112">
        <f t="shared" si="0"/>
        <v>0</v>
      </c>
    </row>
    <row r="17" spans="1:14">
      <c r="A17" s="285">
        <v>11</v>
      </c>
      <c r="B17" s="291" t="s">
        <v>131</v>
      </c>
      <c r="C17" s="112">
        <v>0</v>
      </c>
      <c r="D17" s="112">
        <v>0</v>
      </c>
      <c r="E17" s="112">
        <v>183.64171972999998</v>
      </c>
      <c r="F17" s="112">
        <v>0</v>
      </c>
      <c r="G17" s="112">
        <v>620.98718416000008</v>
      </c>
      <c r="H17" s="112">
        <v>78.79931809</v>
      </c>
      <c r="I17" s="112">
        <v>0</v>
      </c>
      <c r="J17" s="112">
        <v>9.5699295500000012</v>
      </c>
      <c r="K17" s="112">
        <v>215.01791698</v>
      </c>
      <c r="L17" s="112">
        <v>0</v>
      </c>
      <c r="M17" s="112">
        <v>0</v>
      </c>
      <c r="N17" s="112">
        <f t="shared" si="0"/>
        <v>1108.01606851</v>
      </c>
    </row>
  </sheetData>
  <mergeCells count="2">
    <mergeCell ref="B5:B6"/>
    <mergeCell ref="A4:A6"/>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F7AAB-CBB4-4880-AADA-61E1664B0430}">
  <dimension ref="A1:J16"/>
  <sheetViews>
    <sheetView showGridLines="0" workbookViewId="0"/>
  </sheetViews>
  <sheetFormatPr baseColWidth="10" defaultRowHeight="14.4"/>
  <cols>
    <col min="2" max="2" width="26.33203125" customWidth="1"/>
    <col min="3" max="10" width="18.109375" customWidth="1"/>
  </cols>
  <sheetData>
    <row r="1" spans="1:10" ht="25.8">
      <c r="A1" s="196" t="s">
        <v>1074</v>
      </c>
    </row>
    <row r="2" spans="1:10">
      <c r="A2" s="340" t="s">
        <v>176</v>
      </c>
    </row>
    <row r="3" spans="1:10">
      <c r="A3" s="99"/>
      <c r="C3" s="99"/>
      <c r="D3" s="99"/>
      <c r="E3" s="99"/>
      <c r="F3" s="99"/>
      <c r="G3" s="99"/>
      <c r="H3" s="99"/>
      <c r="I3" s="99"/>
      <c r="J3" s="99"/>
    </row>
    <row r="4" spans="1:10" ht="14.4" customHeight="1">
      <c r="A4" s="678" t="s">
        <v>867</v>
      </c>
      <c r="B4" s="679"/>
      <c r="C4" s="332" t="s">
        <v>116</v>
      </c>
      <c r="D4" s="332" t="s">
        <v>117</v>
      </c>
      <c r="E4" s="332" t="s">
        <v>118</v>
      </c>
      <c r="F4" s="332" t="s">
        <v>119</v>
      </c>
      <c r="G4" s="332" t="s">
        <v>120</v>
      </c>
      <c r="H4" s="332" t="s">
        <v>121</v>
      </c>
      <c r="I4" s="332" t="s">
        <v>111</v>
      </c>
      <c r="J4" s="332" t="s">
        <v>122</v>
      </c>
    </row>
    <row r="5" spans="1:10" ht="14.4" customHeight="1">
      <c r="A5" s="680"/>
      <c r="B5" s="681"/>
      <c r="C5" s="684" t="s">
        <v>865</v>
      </c>
      <c r="D5" s="685"/>
      <c r="E5" s="685"/>
      <c r="F5" s="686"/>
      <c r="G5" s="684" t="s">
        <v>866</v>
      </c>
      <c r="H5" s="685"/>
      <c r="I5" s="685"/>
      <c r="J5" s="686"/>
    </row>
    <row r="6" spans="1:10" ht="26.4" customHeight="1">
      <c r="A6" s="680"/>
      <c r="B6" s="681"/>
      <c r="C6" s="684" t="s">
        <v>868</v>
      </c>
      <c r="D6" s="686"/>
      <c r="E6" s="684" t="s">
        <v>869</v>
      </c>
      <c r="F6" s="686"/>
      <c r="G6" s="684" t="s">
        <v>868</v>
      </c>
      <c r="H6" s="686"/>
      <c r="I6" s="684" t="s">
        <v>869</v>
      </c>
      <c r="J6" s="686"/>
    </row>
    <row r="7" spans="1:10">
      <c r="A7" s="682"/>
      <c r="B7" s="683"/>
      <c r="C7" s="187" t="s">
        <v>870</v>
      </c>
      <c r="D7" s="187" t="s">
        <v>871</v>
      </c>
      <c r="E7" s="187" t="s">
        <v>870</v>
      </c>
      <c r="F7" s="187" t="s">
        <v>871</v>
      </c>
      <c r="G7" s="187" t="s">
        <v>870</v>
      </c>
      <c r="H7" s="187" t="s">
        <v>871</v>
      </c>
      <c r="I7" s="187" t="s">
        <v>870</v>
      </c>
      <c r="J7" s="187" t="s">
        <v>871</v>
      </c>
    </row>
    <row r="8" spans="1:10">
      <c r="A8" s="214">
        <v>1</v>
      </c>
      <c r="B8" s="333" t="s">
        <v>872</v>
      </c>
      <c r="C8" s="112">
        <v>246.16700656999998</v>
      </c>
      <c r="D8" s="112">
        <v>0</v>
      </c>
      <c r="E8" s="112">
        <v>0</v>
      </c>
      <c r="F8" s="112">
        <v>0</v>
      </c>
      <c r="G8" s="112">
        <v>0</v>
      </c>
      <c r="H8" s="112">
        <v>0</v>
      </c>
      <c r="I8" s="112">
        <v>0</v>
      </c>
      <c r="J8" s="112">
        <v>0</v>
      </c>
    </row>
    <row r="9" spans="1:10">
      <c r="A9" s="214">
        <v>2</v>
      </c>
      <c r="B9" s="333" t="s">
        <v>873</v>
      </c>
      <c r="C9" s="112">
        <v>411.89383389</v>
      </c>
      <c r="D9" s="112">
        <v>0</v>
      </c>
      <c r="E9" s="112">
        <v>98.613035390000007</v>
      </c>
      <c r="F9" s="112">
        <v>0</v>
      </c>
      <c r="G9" s="112">
        <v>0</v>
      </c>
      <c r="H9" s="112">
        <v>0</v>
      </c>
      <c r="I9" s="112">
        <v>0</v>
      </c>
      <c r="J9" s="112">
        <v>0</v>
      </c>
    </row>
    <row r="10" spans="1:10">
      <c r="A10" s="214">
        <v>3</v>
      </c>
      <c r="B10" s="333" t="s">
        <v>874</v>
      </c>
      <c r="C10" s="112">
        <v>0</v>
      </c>
      <c r="D10" s="112">
        <v>0</v>
      </c>
      <c r="E10" s="112">
        <v>0</v>
      </c>
      <c r="F10" s="112">
        <v>0</v>
      </c>
      <c r="G10" s="112">
        <v>0</v>
      </c>
      <c r="H10" s="112">
        <v>0</v>
      </c>
      <c r="I10" s="112">
        <v>0</v>
      </c>
      <c r="J10" s="112">
        <v>0</v>
      </c>
    </row>
    <row r="11" spans="1:10">
      <c r="A11" s="214">
        <v>4</v>
      </c>
      <c r="B11" s="333" t="s">
        <v>875</v>
      </c>
      <c r="C11" s="112">
        <v>0</v>
      </c>
      <c r="D11" s="112">
        <v>0</v>
      </c>
      <c r="E11" s="112">
        <v>0</v>
      </c>
      <c r="F11" s="112">
        <v>0</v>
      </c>
      <c r="G11" s="112">
        <v>0</v>
      </c>
      <c r="H11" s="112">
        <v>0</v>
      </c>
      <c r="I11" s="112">
        <v>0</v>
      </c>
      <c r="J11" s="112">
        <v>0</v>
      </c>
    </row>
    <row r="12" spans="1:10">
      <c r="A12" s="214">
        <v>5</v>
      </c>
      <c r="B12" s="333" t="s">
        <v>876</v>
      </c>
      <c r="C12" s="112">
        <v>0</v>
      </c>
      <c r="D12" s="112">
        <v>0</v>
      </c>
      <c r="E12" s="112">
        <v>0</v>
      </c>
      <c r="F12" s="112">
        <v>0</v>
      </c>
      <c r="G12" s="112">
        <v>0</v>
      </c>
      <c r="H12" s="112">
        <v>0</v>
      </c>
      <c r="I12" s="112">
        <v>0</v>
      </c>
      <c r="J12" s="112">
        <v>0</v>
      </c>
    </row>
    <row r="13" spans="1:10">
      <c r="A13" s="214">
        <v>6</v>
      </c>
      <c r="B13" s="333" t="s">
        <v>877</v>
      </c>
      <c r="C13" s="112">
        <v>0</v>
      </c>
      <c r="D13" s="112">
        <v>0</v>
      </c>
      <c r="E13" s="112">
        <v>0</v>
      </c>
      <c r="F13" s="112">
        <v>0</v>
      </c>
      <c r="G13" s="112">
        <v>0</v>
      </c>
      <c r="H13" s="112">
        <v>0</v>
      </c>
      <c r="I13" s="112">
        <v>0</v>
      </c>
      <c r="J13" s="112">
        <v>0</v>
      </c>
    </row>
    <row r="14" spans="1:10">
      <c r="A14" s="214">
        <v>7</v>
      </c>
      <c r="B14" s="333" t="s">
        <v>878</v>
      </c>
      <c r="C14" s="112">
        <v>0</v>
      </c>
      <c r="D14" s="112">
        <v>0</v>
      </c>
      <c r="E14" s="112">
        <v>0</v>
      </c>
      <c r="F14" s="112">
        <v>0</v>
      </c>
      <c r="G14" s="112">
        <v>0</v>
      </c>
      <c r="H14" s="112">
        <v>0</v>
      </c>
      <c r="I14" s="112">
        <v>0</v>
      </c>
      <c r="J14" s="112">
        <v>0</v>
      </c>
    </row>
    <row r="15" spans="1:10">
      <c r="A15" s="214">
        <v>8</v>
      </c>
      <c r="B15" s="287" t="s">
        <v>879</v>
      </c>
      <c r="C15" s="112">
        <v>0</v>
      </c>
      <c r="D15" s="112">
        <v>0</v>
      </c>
      <c r="E15" s="112">
        <v>0</v>
      </c>
      <c r="F15" s="112">
        <v>0</v>
      </c>
      <c r="G15" s="112">
        <v>0</v>
      </c>
      <c r="H15" s="112">
        <v>0</v>
      </c>
      <c r="I15" s="112">
        <v>0</v>
      </c>
      <c r="J15" s="112">
        <v>0</v>
      </c>
    </row>
    <row r="16" spans="1:10">
      <c r="A16" s="66">
        <v>9</v>
      </c>
      <c r="B16" s="288" t="s">
        <v>145</v>
      </c>
      <c r="C16" s="173">
        <v>658.06084046000001</v>
      </c>
      <c r="D16" s="173">
        <v>0</v>
      </c>
      <c r="E16" s="173">
        <v>98.613035390000007</v>
      </c>
      <c r="F16" s="173">
        <v>0</v>
      </c>
      <c r="G16" s="173">
        <v>0</v>
      </c>
      <c r="H16" s="173">
        <v>0</v>
      </c>
      <c r="I16" s="173">
        <v>0</v>
      </c>
      <c r="J16" s="173">
        <v>0</v>
      </c>
    </row>
  </sheetData>
  <mergeCells count="7">
    <mergeCell ref="A4:B7"/>
    <mergeCell ref="C5:F5"/>
    <mergeCell ref="G5:J5"/>
    <mergeCell ref="C6:D6"/>
    <mergeCell ref="E6:F6"/>
    <mergeCell ref="G6:H6"/>
    <mergeCell ref="I6:J6"/>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D482D-A016-4251-8620-8B6628A25969}">
  <dimension ref="A1:D25"/>
  <sheetViews>
    <sheetView showGridLines="0" workbookViewId="0"/>
  </sheetViews>
  <sheetFormatPr baseColWidth="10" defaultRowHeight="14.4"/>
  <cols>
    <col min="2" max="2" width="86" customWidth="1"/>
    <col min="3" max="3" width="23.6640625" customWidth="1"/>
    <col min="4" max="4" width="31.88671875" customWidth="1"/>
  </cols>
  <sheetData>
    <row r="1" spans="1:4" ht="25.8">
      <c r="A1" s="196" t="s">
        <v>880</v>
      </c>
    </row>
    <row r="3" spans="1:4">
      <c r="B3" s="37"/>
      <c r="C3" s="37"/>
      <c r="D3" s="37"/>
    </row>
    <row r="4" spans="1:4">
      <c r="A4" s="687"/>
      <c r="B4" s="688"/>
      <c r="C4" s="292" t="s">
        <v>116</v>
      </c>
      <c r="D4" s="292" t="s">
        <v>117</v>
      </c>
    </row>
    <row r="5" spans="1:4">
      <c r="A5" s="689"/>
      <c r="B5" s="690"/>
      <c r="C5" s="187" t="s">
        <v>881</v>
      </c>
      <c r="D5" s="187" t="s">
        <v>154</v>
      </c>
    </row>
    <row r="6" spans="1:4">
      <c r="A6" s="295">
        <v>1</v>
      </c>
      <c r="B6" s="289" t="s">
        <v>882</v>
      </c>
      <c r="C6" s="187"/>
      <c r="D6" s="112">
        <v>7.3456687900000004</v>
      </c>
    </row>
    <row r="7" spans="1:4">
      <c r="A7" s="292">
        <v>2</v>
      </c>
      <c r="B7" s="287" t="s">
        <v>883</v>
      </c>
      <c r="C7" s="112">
        <v>183.64171972999998</v>
      </c>
      <c r="D7" s="112">
        <v>7.3456687900000004</v>
      </c>
    </row>
    <row r="8" spans="1:4">
      <c r="A8" s="292">
        <v>3</v>
      </c>
      <c r="B8" s="287" t="s">
        <v>884</v>
      </c>
      <c r="C8" s="112">
        <v>183.64171972999998</v>
      </c>
      <c r="D8" s="112">
        <v>7.3456687900000004</v>
      </c>
    </row>
    <row r="9" spans="1:4">
      <c r="A9" s="292">
        <v>4</v>
      </c>
      <c r="B9" s="287" t="s">
        <v>885</v>
      </c>
      <c r="C9" s="112">
        <v>0</v>
      </c>
      <c r="D9" s="112">
        <v>0</v>
      </c>
    </row>
    <row r="10" spans="1:4">
      <c r="A10" s="292">
        <v>5</v>
      </c>
      <c r="B10" s="287" t="s">
        <v>886</v>
      </c>
      <c r="C10" s="112">
        <v>0</v>
      </c>
      <c r="D10" s="112">
        <v>0</v>
      </c>
    </row>
    <row r="11" spans="1:4">
      <c r="A11" s="292">
        <v>6</v>
      </c>
      <c r="B11" s="287" t="s">
        <v>887</v>
      </c>
      <c r="C11" s="112">
        <v>0</v>
      </c>
      <c r="D11" s="112">
        <v>0</v>
      </c>
    </row>
    <row r="12" spans="1:4">
      <c r="A12" s="292">
        <v>7</v>
      </c>
      <c r="B12" s="287" t="s">
        <v>888</v>
      </c>
      <c r="C12" s="112">
        <v>98.613035390000007</v>
      </c>
      <c r="D12" s="187"/>
    </row>
    <row r="13" spans="1:4">
      <c r="A13" s="292">
        <v>8</v>
      </c>
      <c r="B13" s="287" t="s">
        <v>889</v>
      </c>
      <c r="C13" s="112">
        <v>0</v>
      </c>
      <c r="D13" s="112">
        <v>0</v>
      </c>
    </row>
    <row r="14" spans="1:4">
      <c r="A14" s="292">
        <v>9</v>
      </c>
      <c r="B14" s="287" t="s">
        <v>890</v>
      </c>
      <c r="C14" s="112">
        <v>0</v>
      </c>
      <c r="D14" s="112">
        <v>0</v>
      </c>
    </row>
    <row r="15" spans="1:4">
      <c r="A15" s="292">
        <v>10</v>
      </c>
      <c r="B15" s="287" t="s">
        <v>891</v>
      </c>
      <c r="C15" s="112">
        <v>0</v>
      </c>
      <c r="D15" s="112">
        <v>0</v>
      </c>
    </row>
    <row r="16" spans="1:4">
      <c r="A16" s="295">
        <v>11</v>
      </c>
      <c r="B16" s="291" t="s">
        <v>892</v>
      </c>
      <c r="C16" s="187"/>
      <c r="D16" s="112">
        <v>0</v>
      </c>
    </row>
    <row r="17" spans="1:4">
      <c r="A17" s="292">
        <v>12</v>
      </c>
      <c r="B17" s="287" t="s">
        <v>893</v>
      </c>
      <c r="C17" s="112">
        <v>0</v>
      </c>
      <c r="D17" s="112">
        <v>0</v>
      </c>
    </row>
    <row r="18" spans="1:4">
      <c r="A18" s="292">
        <v>13</v>
      </c>
      <c r="B18" s="287" t="s">
        <v>884</v>
      </c>
      <c r="C18" s="112">
        <v>0</v>
      </c>
      <c r="D18" s="112">
        <v>0</v>
      </c>
    </row>
    <row r="19" spans="1:4">
      <c r="A19" s="292">
        <v>14</v>
      </c>
      <c r="B19" s="287" t="s">
        <v>885</v>
      </c>
      <c r="C19" s="112">
        <v>0</v>
      </c>
      <c r="D19" s="112">
        <v>0</v>
      </c>
    </row>
    <row r="20" spans="1:4">
      <c r="A20" s="292">
        <v>15</v>
      </c>
      <c r="B20" s="287" t="s">
        <v>886</v>
      </c>
      <c r="C20" s="112">
        <v>0</v>
      </c>
      <c r="D20" s="112">
        <v>0</v>
      </c>
    </row>
    <row r="21" spans="1:4">
      <c r="A21" s="292">
        <v>16</v>
      </c>
      <c r="B21" s="287" t="s">
        <v>887</v>
      </c>
      <c r="C21" s="112">
        <v>0</v>
      </c>
      <c r="D21" s="112">
        <v>0</v>
      </c>
    </row>
    <row r="22" spans="1:4">
      <c r="A22" s="292">
        <v>17</v>
      </c>
      <c r="B22" s="287" t="s">
        <v>888</v>
      </c>
      <c r="C22" s="112">
        <v>0</v>
      </c>
      <c r="D22" s="187"/>
    </row>
    <row r="23" spans="1:4">
      <c r="A23" s="292">
        <v>18</v>
      </c>
      <c r="B23" s="287" t="s">
        <v>889</v>
      </c>
      <c r="C23" s="112">
        <v>0</v>
      </c>
      <c r="D23" s="112">
        <v>0</v>
      </c>
    </row>
    <row r="24" spans="1:4">
      <c r="A24" s="292">
        <v>19</v>
      </c>
      <c r="B24" s="287" t="s">
        <v>890</v>
      </c>
      <c r="C24" s="112">
        <v>0</v>
      </c>
      <c r="D24" s="112">
        <v>0</v>
      </c>
    </row>
    <row r="25" spans="1:4">
      <c r="A25" s="292">
        <v>20</v>
      </c>
      <c r="B25" s="287" t="s">
        <v>891</v>
      </c>
      <c r="C25" s="112">
        <v>0</v>
      </c>
      <c r="D25" s="112">
        <v>0</v>
      </c>
    </row>
  </sheetData>
  <mergeCells count="1">
    <mergeCell ref="A4:B5"/>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5B752-5205-4C21-BAF4-A82962C5DEFE}">
  <dimension ref="A1:G11"/>
  <sheetViews>
    <sheetView showGridLines="0" workbookViewId="0"/>
  </sheetViews>
  <sheetFormatPr baseColWidth="10" defaultRowHeight="14.4"/>
  <cols>
    <col min="2" max="2" width="65.33203125" customWidth="1"/>
    <col min="3" max="3" width="27" customWidth="1"/>
    <col min="4" max="4" width="19.44140625" customWidth="1"/>
    <col min="5" max="5" width="20.33203125" customWidth="1"/>
    <col min="6" max="7" width="27.5546875" customWidth="1"/>
  </cols>
  <sheetData>
    <row r="1" spans="1:7" ht="25.8">
      <c r="A1" s="196" t="s">
        <v>894</v>
      </c>
    </row>
    <row r="3" spans="1:7">
      <c r="B3" s="296"/>
      <c r="C3" s="297"/>
      <c r="D3" s="296"/>
      <c r="E3" s="296"/>
      <c r="F3" s="296"/>
      <c r="G3" s="296"/>
    </row>
    <row r="4" spans="1:7" ht="28.95" customHeight="1">
      <c r="A4" s="691" t="s">
        <v>895</v>
      </c>
      <c r="B4" s="692"/>
      <c r="C4" s="298" t="s">
        <v>116</v>
      </c>
      <c r="D4" s="298" t="s">
        <v>117</v>
      </c>
      <c r="E4" s="298" t="s">
        <v>118</v>
      </c>
      <c r="F4" s="298" t="s">
        <v>119</v>
      </c>
      <c r="G4" s="299" t="s">
        <v>120</v>
      </c>
    </row>
    <row r="5" spans="1:7" ht="28.95" customHeight="1">
      <c r="A5" s="693"/>
      <c r="B5" s="694"/>
      <c r="C5" s="654" t="s">
        <v>896</v>
      </c>
      <c r="D5" s="695"/>
      <c r="E5" s="652"/>
      <c r="F5" s="696" t="s">
        <v>897</v>
      </c>
      <c r="G5" s="696" t="s">
        <v>898</v>
      </c>
    </row>
    <row r="6" spans="1:7">
      <c r="A6" s="334"/>
      <c r="B6" s="334"/>
      <c r="C6" s="242">
        <v>44196</v>
      </c>
      <c r="D6" s="242">
        <v>44561</v>
      </c>
      <c r="E6" s="242">
        <v>44926</v>
      </c>
      <c r="F6" s="697"/>
      <c r="G6" s="697"/>
    </row>
    <row r="7" spans="1:7" ht="14.4" customHeight="1">
      <c r="A7" s="334">
        <v>1</v>
      </c>
      <c r="B7" s="301" t="s">
        <v>899</v>
      </c>
      <c r="C7" s="108">
        <v>2448.2364208000004</v>
      </c>
      <c r="D7" s="108">
        <v>2617.3279216000001</v>
      </c>
      <c r="E7" s="108">
        <v>2834.2854149999998</v>
      </c>
      <c r="F7" s="108">
        <v>394.99248786999999</v>
      </c>
      <c r="G7" s="108">
        <v>4937.4060983749996</v>
      </c>
    </row>
    <row r="8" spans="1:7" ht="14.4" customHeight="1">
      <c r="A8" s="334">
        <v>2</v>
      </c>
      <c r="B8" s="302" t="s">
        <v>900</v>
      </c>
      <c r="C8" s="109">
        <v>0</v>
      </c>
      <c r="D8" s="109">
        <v>0</v>
      </c>
      <c r="E8" s="109">
        <v>0</v>
      </c>
      <c r="F8" s="109">
        <v>0</v>
      </c>
      <c r="G8" s="109">
        <v>0</v>
      </c>
    </row>
    <row r="9" spans="1:7">
      <c r="A9" s="300">
        <v>3</v>
      </c>
      <c r="B9" s="303" t="s">
        <v>901</v>
      </c>
      <c r="C9" s="109">
        <v>0</v>
      </c>
      <c r="D9" s="109">
        <v>0</v>
      </c>
      <c r="E9" s="109">
        <v>0</v>
      </c>
      <c r="F9" s="331"/>
      <c r="G9" s="331"/>
    </row>
    <row r="10" spans="1:7">
      <c r="A10" s="300">
        <v>4</v>
      </c>
      <c r="B10" s="303" t="s">
        <v>902</v>
      </c>
      <c r="C10" s="109">
        <v>0</v>
      </c>
      <c r="D10" s="109">
        <v>0</v>
      </c>
      <c r="E10" s="109">
        <v>0</v>
      </c>
      <c r="F10" s="331"/>
      <c r="G10" s="331"/>
    </row>
    <row r="11" spans="1:7">
      <c r="A11" s="304">
        <v>5</v>
      </c>
      <c r="B11" s="301" t="s">
        <v>903</v>
      </c>
      <c r="C11" s="109">
        <v>0</v>
      </c>
      <c r="D11" s="109">
        <v>0</v>
      </c>
      <c r="E11" s="109">
        <v>0</v>
      </c>
      <c r="F11" s="109">
        <v>0</v>
      </c>
      <c r="G11" s="109">
        <v>0</v>
      </c>
    </row>
  </sheetData>
  <mergeCells count="4">
    <mergeCell ref="A4:B5"/>
    <mergeCell ref="C5:E5"/>
    <mergeCell ref="F5:F6"/>
    <mergeCell ref="G5:G6"/>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6A608-7129-4A8A-ADAA-9A660A5784D8}">
  <dimension ref="A1:K32"/>
  <sheetViews>
    <sheetView workbookViewId="0">
      <selection activeCell="A32" sqref="A32"/>
    </sheetView>
  </sheetViews>
  <sheetFormatPr baseColWidth="10" defaultRowHeight="14.4"/>
  <cols>
    <col min="2" max="2" width="13.6640625" customWidth="1"/>
    <col min="3" max="3" width="62.88671875" customWidth="1"/>
    <col min="4" max="7" width="26.88671875" customWidth="1"/>
  </cols>
  <sheetData>
    <row r="1" spans="1:11" ht="25.8">
      <c r="A1" s="196" t="s">
        <v>1087</v>
      </c>
      <c r="B1" s="165"/>
      <c r="C1" s="165"/>
      <c r="D1" s="165"/>
      <c r="E1" s="99"/>
      <c r="F1" s="99"/>
      <c r="G1" s="99"/>
    </row>
    <row r="2" spans="1:11">
      <c r="A2" s="99"/>
      <c r="B2" s="99"/>
      <c r="C2" s="99"/>
      <c r="D2" s="99"/>
      <c r="E2" s="99"/>
      <c r="F2" s="99"/>
      <c r="G2" s="99"/>
    </row>
    <row r="3" spans="1:11">
      <c r="A3" s="99"/>
      <c r="B3" s="99"/>
      <c r="C3" s="99"/>
      <c r="D3" s="99"/>
      <c r="E3" s="99"/>
      <c r="F3" s="99"/>
      <c r="G3" s="99"/>
    </row>
    <row r="4" spans="1:11">
      <c r="A4" s="698"/>
      <c r="B4" s="699"/>
      <c r="C4" s="700"/>
      <c r="D4" s="343" t="s">
        <v>116</v>
      </c>
      <c r="E4" s="343" t="s">
        <v>117</v>
      </c>
      <c r="F4" s="343" t="s">
        <v>118</v>
      </c>
      <c r="G4" s="343" t="s">
        <v>119</v>
      </c>
      <c r="H4" s="87"/>
      <c r="I4" s="87"/>
      <c r="J4" s="87"/>
      <c r="K4" s="87"/>
    </row>
    <row r="5" spans="1:11">
      <c r="A5" s="701"/>
      <c r="B5" s="702"/>
      <c r="C5" s="703"/>
      <c r="D5" s="343" t="s">
        <v>1088</v>
      </c>
      <c r="E5" s="343" t="s">
        <v>1089</v>
      </c>
      <c r="F5" s="343" t="s">
        <v>1090</v>
      </c>
      <c r="G5" s="343" t="s">
        <v>1091</v>
      </c>
      <c r="H5" s="87"/>
      <c r="I5" s="87"/>
      <c r="J5" s="87"/>
      <c r="K5" s="87"/>
    </row>
    <row r="6" spans="1:11">
      <c r="A6" s="345">
        <v>1</v>
      </c>
      <c r="B6" s="704" t="s">
        <v>1092</v>
      </c>
      <c r="C6" s="345" t="s">
        <v>1093</v>
      </c>
      <c r="D6" s="415">
        <v>11</v>
      </c>
      <c r="E6" s="415">
        <v>10</v>
      </c>
      <c r="F6" s="415"/>
      <c r="G6" s="415"/>
      <c r="H6" s="87"/>
      <c r="I6" s="87"/>
      <c r="J6" s="87"/>
      <c r="K6" s="87"/>
    </row>
    <row r="7" spans="1:11">
      <c r="A7" s="345">
        <v>2</v>
      </c>
      <c r="B7" s="705"/>
      <c r="C7" s="418" t="s">
        <v>1094</v>
      </c>
      <c r="D7" s="420">
        <v>0</v>
      </c>
      <c r="E7" s="415">
        <f>E8+E14</f>
        <v>18.896000000000001</v>
      </c>
      <c r="F7" s="415"/>
      <c r="G7" s="415"/>
      <c r="H7" s="87"/>
      <c r="I7" s="87"/>
      <c r="J7" s="87"/>
      <c r="K7" s="87"/>
    </row>
    <row r="8" spans="1:11">
      <c r="A8" s="345">
        <v>3</v>
      </c>
      <c r="B8" s="705"/>
      <c r="C8" s="418" t="s">
        <v>1095</v>
      </c>
      <c r="D8" s="420">
        <v>0</v>
      </c>
      <c r="E8" s="415">
        <v>17.129000000000001</v>
      </c>
      <c r="F8" s="415"/>
      <c r="G8" s="415"/>
      <c r="H8" s="87"/>
      <c r="I8" s="87"/>
      <c r="J8" s="87"/>
      <c r="K8" s="87"/>
    </row>
    <row r="9" spans="1:11">
      <c r="A9" s="345">
        <v>4</v>
      </c>
      <c r="B9" s="705"/>
      <c r="C9" s="346" t="s">
        <v>1096</v>
      </c>
      <c r="D9" s="342"/>
      <c r="E9" s="342"/>
      <c r="F9" s="342"/>
      <c r="G9" s="342"/>
      <c r="H9" s="87"/>
      <c r="I9" s="87"/>
      <c r="J9" s="87"/>
      <c r="K9" s="87"/>
    </row>
    <row r="10" spans="1:11">
      <c r="A10" s="345" t="s">
        <v>1097</v>
      </c>
      <c r="B10" s="705"/>
      <c r="C10" s="418" t="s">
        <v>1098</v>
      </c>
      <c r="D10" s="420">
        <v>0</v>
      </c>
      <c r="E10" s="420">
        <v>0</v>
      </c>
      <c r="F10" s="415"/>
      <c r="G10" s="415"/>
      <c r="H10" s="87"/>
      <c r="I10" s="87"/>
      <c r="J10" s="87"/>
      <c r="K10" s="87"/>
    </row>
    <row r="11" spans="1:11">
      <c r="A11" s="345">
        <v>5</v>
      </c>
      <c r="B11" s="705"/>
      <c r="C11" s="418" t="s">
        <v>1099</v>
      </c>
      <c r="D11" s="420">
        <v>0</v>
      </c>
      <c r="E11" s="420">
        <v>0</v>
      </c>
      <c r="F11" s="415"/>
      <c r="G11" s="415"/>
      <c r="H11" s="87"/>
      <c r="I11" s="87"/>
      <c r="J11" s="87"/>
      <c r="K11" s="87"/>
    </row>
    <row r="12" spans="1:11">
      <c r="A12" s="345" t="s">
        <v>1100</v>
      </c>
      <c r="B12" s="705"/>
      <c r="C12" s="418" t="s">
        <v>1101</v>
      </c>
      <c r="D12" s="420">
        <v>0</v>
      </c>
      <c r="E12" s="420">
        <v>0</v>
      </c>
      <c r="F12" s="415"/>
      <c r="G12" s="415"/>
      <c r="H12" s="87"/>
      <c r="I12" s="87"/>
      <c r="J12" s="87"/>
      <c r="K12" s="87"/>
    </row>
    <row r="13" spans="1:11">
      <c r="A13" s="345">
        <v>6</v>
      </c>
      <c r="B13" s="705"/>
      <c r="C13" s="346" t="s">
        <v>1096</v>
      </c>
      <c r="D13" s="179"/>
      <c r="E13" s="179"/>
      <c r="F13" s="179"/>
      <c r="G13" s="179"/>
      <c r="H13" s="87"/>
      <c r="I13" s="87"/>
      <c r="J13" s="87"/>
      <c r="K13" s="87"/>
    </row>
    <row r="14" spans="1:11">
      <c r="A14" s="345">
        <v>7</v>
      </c>
      <c r="B14" s="705"/>
      <c r="C14" s="418" t="s">
        <v>1102</v>
      </c>
      <c r="D14" s="420">
        <v>0</v>
      </c>
      <c r="E14" s="461">
        <v>1.7669999999999999</v>
      </c>
      <c r="F14" s="415"/>
      <c r="G14" s="415"/>
      <c r="H14" s="87"/>
      <c r="I14" s="87"/>
      <c r="J14" s="87"/>
      <c r="K14" s="87"/>
    </row>
    <row r="15" spans="1:11">
      <c r="A15" s="345">
        <v>8</v>
      </c>
      <c r="B15" s="706"/>
      <c r="C15" s="346" t="s">
        <v>1096</v>
      </c>
      <c r="D15" s="179"/>
      <c r="E15" s="179"/>
      <c r="F15" s="179"/>
      <c r="G15" s="179"/>
      <c r="H15" s="87"/>
      <c r="I15" s="87"/>
      <c r="J15" s="87"/>
      <c r="K15" s="87"/>
    </row>
    <row r="16" spans="1:11">
      <c r="A16" s="344">
        <v>9</v>
      </c>
      <c r="B16" s="707" t="s">
        <v>1103</v>
      </c>
      <c r="C16" s="344" t="s">
        <v>1093</v>
      </c>
      <c r="D16" s="415">
        <v>11</v>
      </c>
      <c r="E16" s="415">
        <v>10</v>
      </c>
      <c r="F16" s="415"/>
      <c r="G16" s="415"/>
      <c r="H16" s="87"/>
      <c r="I16" s="87"/>
      <c r="J16" s="87"/>
      <c r="K16" s="87"/>
    </row>
    <row r="17" spans="1:11">
      <c r="A17" s="344">
        <v>10</v>
      </c>
      <c r="B17" s="708"/>
      <c r="C17" s="344" t="s">
        <v>1104</v>
      </c>
      <c r="D17" s="415">
        <v>2.0059999999999998</v>
      </c>
      <c r="E17" s="415">
        <v>0.47899999999999998</v>
      </c>
      <c r="F17" s="415"/>
      <c r="G17" s="415"/>
      <c r="H17" s="87"/>
      <c r="I17" s="87"/>
      <c r="J17" s="87"/>
      <c r="K17" s="87"/>
    </row>
    <row r="18" spans="1:11">
      <c r="A18" s="344">
        <v>11</v>
      </c>
      <c r="B18" s="708"/>
      <c r="C18" s="344" t="s">
        <v>1095</v>
      </c>
      <c r="D18" s="415">
        <f>D17</f>
        <v>2.0059999999999998</v>
      </c>
      <c r="E18" s="415">
        <f>E17</f>
        <v>0.47899999999999998</v>
      </c>
      <c r="F18" s="415"/>
      <c r="G18" s="415"/>
      <c r="H18" s="87"/>
      <c r="I18" s="87"/>
      <c r="J18" s="87"/>
      <c r="K18" s="87"/>
    </row>
    <row r="19" spans="1:11">
      <c r="A19" s="344">
        <v>12</v>
      </c>
      <c r="B19" s="708"/>
      <c r="C19" s="344" t="s">
        <v>1105</v>
      </c>
      <c r="D19" s="420">
        <v>0</v>
      </c>
      <c r="E19" s="420">
        <v>0</v>
      </c>
      <c r="F19" s="415"/>
      <c r="G19" s="415"/>
      <c r="H19" s="87"/>
      <c r="I19" s="87"/>
      <c r="J19" s="87"/>
      <c r="K19" s="87"/>
    </row>
    <row r="20" spans="1:11">
      <c r="A20" s="344" t="s">
        <v>480</v>
      </c>
      <c r="B20" s="708"/>
      <c r="C20" s="344" t="s">
        <v>1098</v>
      </c>
      <c r="D20" s="420">
        <v>0</v>
      </c>
      <c r="E20" s="420">
        <v>0</v>
      </c>
      <c r="F20" s="415"/>
      <c r="G20" s="415"/>
      <c r="H20" s="87"/>
      <c r="I20" s="87"/>
      <c r="J20" s="87"/>
      <c r="K20" s="87"/>
    </row>
    <row r="21" spans="1:11">
      <c r="A21" s="344" t="s">
        <v>1106</v>
      </c>
      <c r="B21" s="708"/>
      <c r="C21" s="344" t="s">
        <v>1105</v>
      </c>
      <c r="D21" s="420">
        <v>0</v>
      </c>
      <c r="E21" s="420">
        <v>0</v>
      </c>
      <c r="F21" s="415"/>
      <c r="G21" s="415"/>
      <c r="H21" s="87"/>
      <c r="I21" s="87"/>
      <c r="J21" s="87"/>
      <c r="K21" s="87"/>
    </row>
    <row r="22" spans="1:11">
      <c r="A22" s="344" t="s">
        <v>1107</v>
      </c>
      <c r="B22" s="708"/>
      <c r="C22" s="344" t="s">
        <v>1099</v>
      </c>
      <c r="D22" s="420">
        <v>0</v>
      </c>
      <c r="E22" s="420">
        <v>0</v>
      </c>
      <c r="F22" s="415"/>
      <c r="G22" s="415"/>
      <c r="H22" s="87"/>
      <c r="I22" s="87"/>
      <c r="J22" s="87"/>
      <c r="K22" s="87"/>
    </row>
    <row r="23" spans="1:11">
      <c r="A23" s="344" t="s">
        <v>1108</v>
      </c>
      <c r="B23" s="708"/>
      <c r="C23" s="344" t="s">
        <v>1105</v>
      </c>
      <c r="D23" s="420">
        <v>0</v>
      </c>
      <c r="E23" s="420">
        <v>0</v>
      </c>
      <c r="F23" s="415"/>
      <c r="G23" s="415"/>
      <c r="H23" s="87"/>
      <c r="I23" s="87"/>
      <c r="J23" s="87"/>
      <c r="K23" s="87"/>
    </row>
    <row r="24" spans="1:11">
      <c r="A24" s="344" t="s">
        <v>1109</v>
      </c>
      <c r="B24" s="708"/>
      <c r="C24" s="344" t="s">
        <v>1101</v>
      </c>
      <c r="D24" s="420">
        <v>0</v>
      </c>
      <c r="E24" s="420">
        <v>0</v>
      </c>
      <c r="F24" s="415"/>
      <c r="G24" s="415"/>
      <c r="H24" s="87"/>
      <c r="I24" s="87"/>
      <c r="J24" s="87"/>
      <c r="K24" s="87"/>
    </row>
    <row r="25" spans="1:11">
      <c r="A25" s="344" t="s">
        <v>1110</v>
      </c>
      <c r="B25" s="708"/>
      <c r="C25" s="344" t="s">
        <v>1105</v>
      </c>
      <c r="D25" s="420">
        <v>0</v>
      </c>
      <c r="E25" s="420">
        <v>0</v>
      </c>
      <c r="F25" s="415"/>
      <c r="G25" s="415"/>
      <c r="H25" s="87"/>
      <c r="I25" s="87"/>
      <c r="J25" s="87"/>
      <c r="K25" s="87"/>
    </row>
    <row r="26" spans="1:11">
      <c r="A26" s="344">
        <v>15</v>
      </c>
      <c r="B26" s="708"/>
      <c r="C26" s="344" t="s">
        <v>1102</v>
      </c>
      <c r="D26" s="420">
        <v>0</v>
      </c>
      <c r="E26" s="420">
        <v>0</v>
      </c>
      <c r="F26" s="415"/>
      <c r="G26" s="415"/>
      <c r="H26" s="87"/>
      <c r="I26" s="87"/>
      <c r="J26" s="87"/>
      <c r="K26" s="87"/>
    </row>
    <row r="27" spans="1:11">
      <c r="A27" s="344">
        <v>16</v>
      </c>
      <c r="B27" s="709"/>
      <c r="C27" s="344" t="s">
        <v>1105</v>
      </c>
      <c r="D27" s="420">
        <v>0</v>
      </c>
      <c r="E27" s="420">
        <v>0</v>
      </c>
      <c r="F27" s="415"/>
      <c r="G27" s="415"/>
      <c r="H27" s="87"/>
      <c r="I27" s="87"/>
      <c r="J27" s="87"/>
      <c r="K27" s="87"/>
    </row>
    <row r="28" spans="1:11" ht="14.4" customHeight="1">
      <c r="A28" s="344">
        <v>17</v>
      </c>
      <c r="B28" s="710" t="s">
        <v>1111</v>
      </c>
      <c r="C28" s="711"/>
      <c r="D28" s="415">
        <f>D7+D17</f>
        <v>2.0059999999999998</v>
      </c>
      <c r="E28" s="415">
        <f>E7+E17</f>
        <v>19.375</v>
      </c>
      <c r="F28" s="415"/>
      <c r="G28" s="415"/>
      <c r="H28" s="87"/>
      <c r="I28" s="87"/>
      <c r="J28" s="87"/>
      <c r="K28" s="87"/>
    </row>
    <row r="30" spans="1:11">
      <c r="A30" t="s">
        <v>1159</v>
      </c>
    </row>
    <row r="31" spans="1:11">
      <c r="A31" t="s">
        <v>1178</v>
      </c>
    </row>
    <row r="32" spans="1:11">
      <c r="A32" t="s">
        <v>1166</v>
      </c>
    </row>
  </sheetData>
  <mergeCells count="4">
    <mergeCell ref="A4:C5"/>
    <mergeCell ref="B6:B15"/>
    <mergeCell ref="B16:B27"/>
    <mergeCell ref="B28:C28"/>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BDE33-4B88-4FC5-B113-238D3B2AD8B8}">
  <dimension ref="A1:F17"/>
  <sheetViews>
    <sheetView showGridLines="0" zoomScaleNormal="100" workbookViewId="0">
      <selection activeCell="C8" sqref="C8"/>
    </sheetView>
  </sheetViews>
  <sheetFormatPr baseColWidth="10" defaultRowHeight="14.4"/>
  <cols>
    <col min="1" max="1" width="7.6640625" style="50" customWidth="1"/>
    <col min="2" max="2" width="47.33203125" customWidth="1"/>
    <col min="3" max="3" width="20.6640625" customWidth="1"/>
    <col min="4" max="6" width="20.88671875" customWidth="1"/>
  </cols>
  <sheetData>
    <row r="1" spans="1:6" ht="25.8">
      <c r="A1" s="192" t="s">
        <v>213</v>
      </c>
    </row>
    <row r="2" spans="1:6" s="99" customFormat="1" ht="15" customHeight="1">
      <c r="A2" s="197"/>
    </row>
    <row r="3" spans="1:6" s="99" customFormat="1" ht="15" customHeight="1">
      <c r="A3" s="197"/>
    </row>
    <row r="4" spans="1:6" ht="14.4" customHeight="1">
      <c r="A4" s="479"/>
      <c r="B4" s="479"/>
      <c r="C4" s="479" t="s">
        <v>181</v>
      </c>
      <c r="D4" s="474" t="s">
        <v>182</v>
      </c>
      <c r="E4" s="712" t="s">
        <v>183</v>
      </c>
      <c r="F4" s="712" t="s">
        <v>184</v>
      </c>
    </row>
    <row r="5" spans="1:6" ht="14.4" customHeight="1">
      <c r="A5" s="479"/>
      <c r="B5" s="479"/>
      <c r="C5" s="479"/>
      <c r="D5" s="476"/>
      <c r="E5" s="713"/>
      <c r="F5" s="713"/>
    </row>
    <row r="6" spans="1:6">
      <c r="A6" s="479"/>
      <c r="B6" s="479"/>
      <c r="C6" s="479"/>
      <c r="D6" s="478"/>
      <c r="E6" s="714"/>
      <c r="F6" s="714"/>
    </row>
    <row r="7" spans="1:6" ht="14.4" customHeight="1">
      <c r="A7" s="479"/>
      <c r="B7" s="479"/>
      <c r="C7" s="28" t="s">
        <v>143</v>
      </c>
      <c r="D7" s="28" t="s">
        <v>186</v>
      </c>
      <c r="E7" s="28" t="s">
        <v>188</v>
      </c>
      <c r="F7" s="28" t="s">
        <v>190</v>
      </c>
    </row>
    <row r="8" spans="1:6">
      <c r="A8" s="31" t="s">
        <v>143</v>
      </c>
      <c r="B8" s="29" t="s">
        <v>191</v>
      </c>
      <c r="C8" s="175">
        <v>56016.086999999992</v>
      </c>
      <c r="D8" s="177"/>
      <c r="E8" s="176">
        <v>101369.11870391997</v>
      </c>
      <c r="F8" s="177"/>
    </row>
    <row r="9" spans="1:6">
      <c r="A9" s="28" t="s">
        <v>185</v>
      </c>
      <c r="B9" s="26" t="s">
        <v>192</v>
      </c>
      <c r="C9" s="170">
        <v>0</v>
      </c>
      <c r="D9" s="170">
        <v>0</v>
      </c>
      <c r="E9" s="169">
        <v>1684.9962182600002</v>
      </c>
      <c r="F9" s="170">
        <v>0</v>
      </c>
    </row>
    <row r="10" spans="1:6">
      <c r="A10" s="28" t="s">
        <v>186</v>
      </c>
      <c r="B10" s="26" t="s">
        <v>193</v>
      </c>
      <c r="C10" s="170">
        <v>0</v>
      </c>
      <c r="D10" s="170">
        <v>0</v>
      </c>
      <c r="E10" s="169">
        <v>22455.305312260003</v>
      </c>
      <c r="F10" s="168">
        <v>22455.305312260003</v>
      </c>
    </row>
    <row r="11" spans="1:6">
      <c r="A11" s="28" t="s">
        <v>187</v>
      </c>
      <c r="B11" s="27" t="s">
        <v>194</v>
      </c>
      <c r="C11" s="170">
        <v>0</v>
      </c>
      <c r="D11" s="170">
        <v>0</v>
      </c>
      <c r="E11" s="169">
        <v>13468.916257000001</v>
      </c>
      <c r="F11" s="168">
        <v>13468.916257000001</v>
      </c>
    </row>
    <row r="12" spans="1:6">
      <c r="A12" s="28" t="s">
        <v>188</v>
      </c>
      <c r="B12" s="27" t="s">
        <v>195</v>
      </c>
      <c r="C12" s="170">
        <v>0</v>
      </c>
      <c r="D12" s="170">
        <v>0</v>
      </c>
      <c r="E12" s="171">
        <v>0</v>
      </c>
      <c r="F12" s="170">
        <v>0</v>
      </c>
    </row>
    <row r="13" spans="1:6">
      <c r="A13" s="28" t="s">
        <v>196</v>
      </c>
      <c r="B13" s="27" t="s">
        <v>197</v>
      </c>
      <c r="C13" s="170">
        <v>0</v>
      </c>
      <c r="D13" s="170">
        <v>0</v>
      </c>
      <c r="E13" s="169">
        <v>8986.3890552600005</v>
      </c>
      <c r="F13" s="168">
        <v>8986.3890552600005</v>
      </c>
    </row>
    <row r="14" spans="1:6">
      <c r="A14" s="28" t="s">
        <v>189</v>
      </c>
      <c r="B14" s="27" t="s">
        <v>198</v>
      </c>
      <c r="C14" s="170">
        <v>0</v>
      </c>
      <c r="D14" s="170">
        <v>0</v>
      </c>
      <c r="E14" s="171">
        <v>0</v>
      </c>
      <c r="F14" s="170">
        <v>0</v>
      </c>
    </row>
    <row r="15" spans="1:6">
      <c r="A15" s="28" t="s">
        <v>190</v>
      </c>
      <c r="B15" s="27" t="s">
        <v>199</v>
      </c>
      <c r="C15" s="170">
        <v>0</v>
      </c>
      <c r="D15" s="170">
        <v>0</v>
      </c>
      <c r="E15" s="171">
        <v>0</v>
      </c>
      <c r="F15" s="170">
        <v>0</v>
      </c>
    </row>
    <row r="16" spans="1:6">
      <c r="A16" s="150">
        <v>120</v>
      </c>
      <c r="B16" s="26" t="s">
        <v>200</v>
      </c>
      <c r="C16" s="123">
        <v>56016.086999999992</v>
      </c>
      <c r="D16" s="178"/>
      <c r="E16" s="167">
        <v>77228.817173399962</v>
      </c>
      <c r="F16" s="178"/>
    </row>
    <row r="17" spans="5:5">
      <c r="E17" s="79"/>
    </row>
  </sheetData>
  <mergeCells count="5">
    <mergeCell ref="A4:B7"/>
    <mergeCell ref="C4:C6"/>
    <mergeCell ref="D4:D6"/>
    <mergeCell ref="E4:E6"/>
    <mergeCell ref="F4:F6"/>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D732F-E2DA-4424-984A-307B0F91B6D1}">
  <dimension ref="A1:D11"/>
  <sheetViews>
    <sheetView showGridLines="0" workbookViewId="0">
      <selection activeCell="C18" sqref="C18"/>
    </sheetView>
  </sheetViews>
  <sheetFormatPr baseColWidth="10" defaultRowHeight="14.4"/>
  <cols>
    <col min="1" max="1" width="7.6640625" customWidth="1"/>
    <col min="2" max="2" width="45.5546875" customWidth="1"/>
    <col min="3" max="3" width="24.109375" customWidth="1"/>
    <col min="4" max="4" width="35.5546875" customWidth="1"/>
    <col min="7" max="7" width="19.88671875" customWidth="1"/>
    <col min="8" max="8" width="24.6640625" customWidth="1"/>
    <col min="9" max="9" width="29.44140625" customWidth="1"/>
  </cols>
  <sheetData>
    <row r="1" spans="1:4" ht="25.8">
      <c r="A1" s="164" t="s">
        <v>214</v>
      </c>
      <c r="B1" s="53"/>
      <c r="C1" s="53"/>
      <c r="D1" s="53"/>
    </row>
    <row r="2" spans="1:4" ht="18">
      <c r="A2" s="36"/>
      <c r="B2" s="36"/>
      <c r="C2" s="35"/>
      <c r="D2" s="35"/>
    </row>
    <row r="3" spans="1:4" s="99" customFormat="1" ht="14.4" customHeight="1">
      <c r="A3" s="30"/>
      <c r="B3" s="30"/>
      <c r="C3" s="35"/>
      <c r="D3" s="35"/>
    </row>
    <row r="4" spans="1:4" ht="14.4" customHeight="1">
      <c r="A4" s="479"/>
      <c r="B4" s="479"/>
      <c r="C4" s="479" t="s">
        <v>201</v>
      </c>
      <c r="D4" s="479" t="s">
        <v>202</v>
      </c>
    </row>
    <row r="5" spans="1:4">
      <c r="A5" s="479"/>
      <c r="B5" s="479"/>
      <c r="C5" s="479"/>
      <c r="D5" s="479" t="s">
        <v>203</v>
      </c>
    </row>
    <row r="6" spans="1:4">
      <c r="A6" s="479"/>
      <c r="B6" s="479"/>
      <c r="C6" s="34" t="s">
        <v>143</v>
      </c>
      <c r="D6" s="34" t="s">
        <v>185</v>
      </c>
    </row>
    <row r="7" spans="1:4">
      <c r="A7" s="31" t="s">
        <v>143</v>
      </c>
      <c r="B7" s="33" t="s">
        <v>204</v>
      </c>
      <c r="C7" s="168">
        <v>56016.086999999992</v>
      </c>
      <c r="D7" s="168">
        <v>56016.086999999992</v>
      </c>
    </row>
    <row r="8" spans="1:4">
      <c r="A8" s="32"/>
      <c r="B8" s="32"/>
      <c r="C8" s="32"/>
      <c r="D8" s="32"/>
    </row>
    <row r="9" spans="1:4">
      <c r="A9" s="32"/>
      <c r="B9" s="32"/>
      <c r="C9" s="32"/>
      <c r="D9" s="32"/>
    </row>
    <row r="10" spans="1:4">
      <c r="A10" s="32"/>
      <c r="B10" s="32"/>
      <c r="C10" s="32"/>
      <c r="D10" s="32"/>
    </row>
    <row r="11" spans="1:4">
      <c r="A11" s="32"/>
      <c r="B11" s="32"/>
      <c r="C11" s="32"/>
      <c r="D11" s="32"/>
    </row>
  </sheetData>
  <mergeCells count="3">
    <mergeCell ref="C4:C5"/>
    <mergeCell ref="D4:D5"/>
    <mergeCell ref="A4:B6"/>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5BE45-A2A7-45E2-ACD6-BD4653915758}">
  <dimension ref="A1:F12"/>
  <sheetViews>
    <sheetView workbookViewId="0">
      <selection activeCell="C22" sqref="C22"/>
    </sheetView>
  </sheetViews>
  <sheetFormatPr baseColWidth="10" defaultRowHeight="14.4"/>
  <cols>
    <col min="2" max="2" width="18.6640625" customWidth="1"/>
    <col min="3" max="6" width="20.6640625" customWidth="1"/>
  </cols>
  <sheetData>
    <row r="1" spans="1:6" ht="25.8">
      <c r="A1" s="192" t="s">
        <v>1075</v>
      </c>
    </row>
    <row r="4" spans="1:6">
      <c r="A4" s="715" t="s">
        <v>1175</v>
      </c>
      <c r="B4" s="716"/>
      <c r="C4" s="336" t="s">
        <v>116</v>
      </c>
      <c r="D4" s="336" t="s">
        <v>117</v>
      </c>
      <c r="E4" s="336" t="s">
        <v>118</v>
      </c>
      <c r="F4" s="336" t="s">
        <v>119</v>
      </c>
    </row>
    <row r="5" spans="1:6" ht="14.4" customHeight="1">
      <c r="A5" s="717"/>
      <c r="B5" s="718"/>
      <c r="C5" s="654" t="s">
        <v>1076</v>
      </c>
      <c r="D5" s="652"/>
      <c r="E5" s="654" t="s">
        <v>1077</v>
      </c>
      <c r="F5" s="652"/>
    </row>
    <row r="6" spans="1:6">
      <c r="A6" s="719"/>
      <c r="B6" s="720"/>
      <c r="C6" s="426" t="s">
        <v>1078</v>
      </c>
      <c r="D6" s="426" t="s">
        <v>1079</v>
      </c>
      <c r="E6" s="426" t="s">
        <v>1078</v>
      </c>
      <c r="F6" s="426" t="s">
        <v>1079</v>
      </c>
    </row>
    <row r="7" spans="1:6">
      <c r="A7" s="335">
        <v>1</v>
      </c>
      <c r="B7" s="301" t="s">
        <v>1080</v>
      </c>
      <c r="C7" s="338">
        <v>-48.848107795169234</v>
      </c>
      <c r="D7" s="338">
        <v>36.537921274092227</v>
      </c>
      <c r="E7" s="339">
        <v>122</v>
      </c>
      <c r="F7" s="339">
        <v>149</v>
      </c>
    </row>
    <row r="8" spans="1:6">
      <c r="A8" s="335">
        <v>2</v>
      </c>
      <c r="B8" s="302" t="s">
        <v>1081</v>
      </c>
      <c r="C8" s="338">
        <v>48.848107795169234</v>
      </c>
      <c r="D8" s="338">
        <v>-36.537921274092227</v>
      </c>
      <c r="E8" s="339">
        <v>-122</v>
      </c>
      <c r="F8" s="339">
        <v>-149</v>
      </c>
    </row>
    <row r="9" spans="1:6">
      <c r="A9" s="335">
        <v>3</v>
      </c>
      <c r="B9" s="301" t="s">
        <v>1082</v>
      </c>
      <c r="C9" s="338">
        <v>-3.8283048072461487</v>
      </c>
      <c r="D9" s="338">
        <v>-77.686374411138345</v>
      </c>
      <c r="E9" s="426"/>
      <c r="F9" s="426"/>
    </row>
    <row r="10" spans="1:6">
      <c r="A10" s="335">
        <v>4</v>
      </c>
      <c r="B10" s="301" t="s">
        <v>1083</v>
      </c>
      <c r="C10" s="338">
        <v>3.8283048072461487</v>
      </c>
      <c r="D10" s="338">
        <v>77.686374411138345</v>
      </c>
      <c r="E10" s="426"/>
      <c r="F10" s="426"/>
    </row>
    <row r="11" spans="1:6">
      <c r="A11" s="335">
        <v>5</v>
      </c>
      <c r="B11" s="301" t="s">
        <v>1084</v>
      </c>
      <c r="C11" s="338">
        <v>-4.0920656927538515</v>
      </c>
      <c r="D11" s="338">
        <v>81.710602911138338</v>
      </c>
      <c r="E11" s="426"/>
      <c r="F11" s="426"/>
    </row>
    <row r="12" spans="1:6">
      <c r="A12" s="337">
        <v>6</v>
      </c>
      <c r="B12" s="301" t="s">
        <v>1085</v>
      </c>
      <c r="C12" s="338">
        <v>4.0920656927538515</v>
      </c>
      <c r="D12" s="338">
        <v>-81.710602911138338</v>
      </c>
      <c r="E12" s="426"/>
      <c r="F12" s="426"/>
    </row>
  </sheetData>
  <mergeCells count="3">
    <mergeCell ref="A4:B6"/>
    <mergeCell ref="C5:D5"/>
    <mergeCell ref="E5:F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1A5D2-23DB-4977-B655-54DAF9044FD9}">
  <dimension ref="A1:H45"/>
  <sheetViews>
    <sheetView showGridLines="0" zoomScaleNormal="100" workbookViewId="0">
      <selection activeCell="C14" sqref="C14"/>
    </sheetView>
  </sheetViews>
  <sheetFormatPr baseColWidth="10" defaultRowHeight="14.4"/>
  <cols>
    <col min="1" max="1" width="7.6640625" customWidth="1"/>
    <col min="2" max="2" width="59.6640625" customWidth="1"/>
    <col min="3" max="5" width="17.109375" customWidth="1"/>
    <col min="6" max="6" width="15" bestFit="1" customWidth="1"/>
  </cols>
  <sheetData>
    <row r="1" spans="1:8" ht="25.8">
      <c r="A1" s="164" t="s">
        <v>435</v>
      </c>
      <c r="B1" s="89"/>
      <c r="C1" s="89"/>
      <c r="D1" s="89"/>
      <c r="E1" s="89"/>
    </row>
    <row r="2" spans="1:8">
      <c r="A2" s="89"/>
      <c r="B2" s="89"/>
      <c r="C2" s="89"/>
      <c r="D2" s="89"/>
      <c r="E2" s="89"/>
    </row>
    <row r="3" spans="1:8">
      <c r="A3" s="89"/>
      <c r="B3" s="89"/>
      <c r="C3" s="89"/>
      <c r="D3" s="89"/>
      <c r="E3" s="89"/>
    </row>
    <row r="4" spans="1:8" ht="57.6" customHeight="1">
      <c r="A4" s="473"/>
      <c r="B4" s="474"/>
      <c r="C4" s="479" t="s">
        <v>392</v>
      </c>
      <c r="D4" s="479"/>
      <c r="E4" s="151" t="s">
        <v>393</v>
      </c>
    </row>
    <row r="5" spans="1:8">
      <c r="A5" s="475"/>
      <c r="B5" s="476"/>
      <c r="C5" s="97" t="s">
        <v>116</v>
      </c>
      <c r="D5" s="97" t="s">
        <v>117</v>
      </c>
      <c r="E5" s="97" t="s">
        <v>118</v>
      </c>
    </row>
    <row r="6" spans="1:8">
      <c r="A6" s="477"/>
      <c r="B6" s="478"/>
      <c r="C6" s="98">
        <v>44926</v>
      </c>
      <c r="D6" s="98">
        <v>44561</v>
      </c>
      <c r="E6" s="98">
        <v>44926</v>
      </c>
    </row>
    <row r="7" spans="1:8">
      <c r="A7" s="97">
        <v>1</v>
      </c>
      <c r="B7" s="90" t="s">
        <v>394</v>
      </c>
      <c r="C7" s="132">
        <v>74526</v>
      </c>
      <c r="D7" s="132">
        <v>74278</v>
      </c>
      <c r="E7" s="132">
        <f t="shared" ref="E7:E13" si="0">C7*0.08</f>
        <v>5962.08</v>
      </c>
    </row>
    <row r="8" spans="1:8">
      <c r="A8" s="97">
        <v>2</v>
      </c>
      <c r="B8" s="91" t="s">
        <v>395</v>
      </c>
      <c r="C8" s="132">
        <v>74526</v>
      </c>
      <c r="D8" s="132">
        <v>74278</v>
      </c>
      <c r="E8" s="132">
        <f t="shared" si="0"/>
        <v>5962.08</v>
      </c>
    </row>
    <row r="9" spans="1:8">
      <c r="A9" s="97">
        <v>3</v>
      </c>
      <c r="B9" s="95" t="s">
        <v>396</v>
      </c>
      <c r="C9" s="101">
        <v>0</v>
      </c>
      <c r="D9" s="101">
        <v>0</v>
      </c>
      <c r="E9" s="101">
        <f t="shared" si="0"/>
        <v>0</v>
      </c>
    </row>
    <row r="10" spans="1:8">
      <c r="A10" s="97">
        <v>4</v>
      </c>
      <c r="B10" s="91" t="s">
        <v>397</v>
      </c>
      <c r="C10" s="101">
        <f>0</f>
        <v>0</v>
      </c>
      <c r="D10" s="101">
        <f>0</f>
        <v>0</v>
      </c>
      <c r="E10" s="101">
        <f t="shared" si="0"/>
        <v>0</v>
      </c>
    </row>
    <row r="11" spans="1:8">
      <c r="A11" s="97" t="s">
        <v>398</v>
      </c>
      <c r="B11" s="91" t="s">
        <v>399</v>
      </c>
      <c r="C11" s="101">
        <f>0</f>
        <v>0</v>
      </c>
      <c r="D11" s="101">
        <f>0</f>
        <v>0</v>
      </c>
      <c r="E11" s="101">
        <f t="shared" si="0"/>
        <v>0</v>
      </c>
      <c r="H11" s="204"/>
    </row>
    <row r="12" spans="1:8">
      <c r="A12" s="97">
        <v>5</v>
      </c>
      <c r="B12" s="95" t="s">
        <v>400</v>
      </c>
      <c r="C12" s="101">
        <v>0</v>
      </c>
      <c r="D12" s="101">
        <v>0</v>
      </c>
      <c r="E12" s="101">
        <f t="shared" si="0"/>
        <v>0</v>
      </c>
    </row>
    <row r="13" spans="1:8">
      <c r="A13" s="97">
        <v>6</v>
      </c>
      <c r="B13" s="90" t="s">
        <v>401</v>
      </c>
      <c r="C13" s="132">
        <v>398.2</v>
      </c>
      <c r="D13" s="133">
        <v>379</v>
      </c>
      <c r="E13" s="133">
        <f t="shared" si="0"/>
        <v>31.855999999999998</v>
      </c>
    </row>
    <row r="14" spans="1:8">
      <c r="A14" s="97">
        <v>7</v>
      </c>
      <c r="B14" s="91" t="s">
        <v>395</v>
      </c>
      <c r="C14" s="132">
        <f>C13-C17</f>
        <v>393</v>
      </c>
      <c r="D14" s="133">
        <f>D13-D17</f>
        <v>371.2</v>
      </c>
      <c r="E14" s="133">
        <f>C14*0.08</f>
        <v>31.44</v>
      </c>
    </row>
    <row r="15" spans="1:8">
      <c r="A15" s="97">
        <v>8</v>
      </c>
      <c r="B15" s="91" t="s">
        <v>402</v>
      </c>
      <c r="C15" s="101">
        <v>0</v>
      </c>
      <c r="D15" s="101">
        <v>0</v>
      </c>
      <c r="E15" s="101">
        <v>0</v>
      </c>
    </row>
    <row r="16" spans="1:8">
      <c r="A16" s="97" t="s">
        <v>403</v>
      </c>
      <c r="B16" s="91" t="s">
        <v>404</v>
      </c>
      <c r="C16" s="101">
        <v>0</v>
      </c>
      <c r="D16" s="101">
        <v>0</v>
      </c>
      <c r="E16" s="101">
        <v>0</v>
      </c>
    </row>
    <row r="17" spans="1:5">
      <c r="A17" s="97" t="s">
        <v>405</v>
      </c>
      <c r="B17" s="91" t="s">
        <v>406</v>
      </c>
      <c r="C17" s="132">
        <v>5.2</v>
      </c>
      <c r="D17" s="132">
        <v>7.8</v>
      </c>
      <c r="E17" s="134">
        <f>C17*0.08</f>
        <v>0.41600000000000004</v>
      </c>
    </row>
    <row r="18" spans="1:5">
      <c r="A18" s="97">
        <v>9</v>
      </c>
      <c r="B18" s="91" t="s">
        <v>407</v>
      </c>
      <c r="C18" s="101">
        <f>0</f>
        <v>0</v>
      </c>
      <c r="D18" s="417">
        <v>0</v>
      </c>
      <c r="E18" s="136">
        <f>C18*0.08</f>
        <v>0</v>
      </c>
    </row>
    <row r="19" spans="1:5">
      <c r="A19" s="97">
        <v>10</v>
      </c>
      <c r="B19" s="95" t="s">
        <v>18</v>
      </c>
      <c r="C19" s="179"/>
      <c r="D19" s="179"/>
      <c r="E19" s="179"/>
    </row>
    <row r="20" spans="1:5">
      <c r="A20" s="97">
        <v>11</v>
      </c>
      <c r="B20" s="95" t="s">
        <v>18</v>
      </c>
      <c r="C20" s="179"/>
      <c r="D20" s="179"/>
      <c r="E20" s="179"/>
    </row>
    <row r="21" spans="1:5">
      <c r="A21" s="97">
        <v>12</v>
      </c>
      <c r="B21" s="95" t="s">
        <v>18</v>
      </c>
      <c r="C21" s="179"/>
      <c r="D21" s="179"/>
      <c r="E21" s="179"/>
    </row>
    <row r="22" spans="1:5">
      <c r="A22" s="97">
        <v>13</v>
      </c>
      <c r="B22" s="95" t="s">
        <v>18</v>
      </c>
      <c r="C22" s="179"/>
      <c r="D22" s="179"/>
      <c r="E22" s="179"/>
    </row>
    <row r="23" spans="1:5">
      <c r="A23" s="97">
        <v>14</v>
      </c>
      <c r="B23" s="95" t="s">
        <v>18</v>
      </c>
      <c r="C23" s="179"/>
      <c r="D23" s="179"/>
      <c r="E23" s="179"/>
    </row>
    <row r="24" spans="1:5">
      <c r="A24" s="97">
        <v>15</v>
      </c>
      <c r="B24" s="90" t="s">
        <v>408</v>
      </c>
      <c r="C24" s="101">
        <v>0</v>
      </c>
      <c r="D24" s="101">
        <v>0</v>
      </c>
      <c r="E24" s="101">
        <f>C24*0.08</f>
        <v>0</v>
      </c>
    </row>
    <row r="25" spans="1:5">
      <c r="A25" s="97">
        <v>16</v>
      </c>
      <c r="B25" s="90" t="s">
        <v>409</v>
      </c>
      <c r="C25" s="101">
        <f>0</f>
        <v>0</v>
      </c>
      <c r="D25" s="101">
        <f>0</f>
        <v>0</v>
      </c>
      <c r="E25" s="101">
        <f>C25*0.08</f>
        <v>0</v>
      </c>
    </row>
    <row r="26" spans="1:5">
      <c r="A26" s="97">
        <v>17</v>
      </c>
      <c r="B26" s="91" t="s">
        <v>410</v>
      </c>
      <c r="C26" s="101">
        <f>0</f>
        <v>0</v>
      </c>
      <c r="D26" s="101">
        <f>0</f>
        <v>0</v>
      </c>
      <c r="E26" s="135">
        <f>C26*0.08</f>
        <v>0</v>
      </c>
    </row>
    <row r="27" spans="1:5">
      <c r="A27" s="97">
        <v>18</v>
      </c>
      <c r="B27" s="91" t="s">
        <v>411</v>
      </c>
      <c r="C27" s="101">
        <f>0</f>
        <v>0</v>
      </c>
      <c r="D27" s="101">
        <f>0</f>
        <v>0</v>
      </c>
      <c r="E27" s="135">
        <f>0</f>
        <v>0</v>
      </c>
    </row>
    <row r="28" spans="1:5">
      <c r="A28" s="97">
        <v>19</v>
      </c>
      <c r="B28" s="91" t="s">
        <v>412</v>
      </c>
      <c r="C28" s="101">
        <f>0</f>
        <v>0</v>
      </c>
      <c r="D28" s="101">
        <f>0</f>
        <v>0</v>
      </c>
      <c r="E28" s="135">
        <f t="shared" ref="E28:E38" si="1">C28*0.08</f>
        <v>0</v>
      </c>
    </row>
    <row r="29" spans="1:5">
      <c r="A29" s="97" t="s">
        <v>413</v>
      </c>
      <c r="B29" s="91" t="s">
        <v>414</v>
      </c>
      <c r="C29" s="101">
        <f>0</f>
        <v>0</v>
      </c>
      <c r="D29" s="135">
        <f>0</f>
        <v>0</v>
      </c>
      <c r="E29" s="135">
        <f t="shared" si="1"/>
        <v>0</v>
      </c>
    </row>
    <row r="30" spans="1:5">
      <c r="A30" s="97">
        <v>20</v>
      </c>
      <c r="B30" s="90" t="s">
        <v>415</v>
      </c>
      <c r="C30" s="101">
        <v>0</v>
      </c>
      <c r="D30" s="133">
        <v>0</v>
      </c>
      <c r="E30" s="101">
        <f t="shared" si="1"/>
        <v>0</v>
      </c>
    </row>
    <row r="31" spans="1:5">
      <c r="A31" s="97">
        <v>21</v>
      </c>
      <c r="B31" s="91" t="s">
        <v>395</v>
      </c>
      <c r="C31" s="101">
        <v>0</v>
      </c>
      <c r="D31" s="133">
        <v>0</v>
      </c>
      <c r="E31" s="101">
        <f t="shared" si="1"/>
        <v>0</v>
      </c>
    </row>
    <row r="32" spans="1:5">
      <c r="A32" s="97">
        <v>22</v>
      </c>
      <c r="B32" s="91" t="s">
        <v>416</v>
      </c>
      <c r="C32" s="101">
        <v>0</v>
      </c>
      <c r="D32" s="101">
        <v>0</v>
      </c>
      <c r="E32" s="101">
        <f t="shared" si="1"/>
        <v>0</v>
      </c>
    </row>
    <row r="33" spans="1:6">
      <c r="A33" s="97" t="s">
        <v>417</v>
      </c>
      <c r="B33" s="90" t="s">
        <v>418</v>
      </c>
      <c r="C33" s="101">
        <v>0</v>
      </c>
      <c r="D33" s="101">
        <v>0</v>
      </c>
      <c r="E33" s="101">
        <f t="shared" si="1"/>
        <v>0</v>
      </c>
    </row>
    <row r="34" spans="1:6">
      <c r="A34" s="97">
        <v>23</v>
      </c>
      <c r="B34" s="90" t="s">
        <v>419</v>
      </c>
      <c r="C34" s="132">
        <v>4937.3999999999996</v>
      </c>
      <c r="D34" s="132">
        <v>4638</v>
      </c>
      <c r="E34" s="132">
        <f t="shared" si="1"/>
        <v>394.99199999999996</v>
      </c>
    </row>
    <row r="35" spans="1:6">
      <c r="A35" s="96" t="s">
        <v>420</v>
      </c>
      <c r="B35" s="91" t="s">
        <v>421</v>
      </c>
      <c r="C35" s="132">
        <v>4937.3999999999996</v>
      </c>
      <c r="D35" s="132">
        <v>4638</v>
      </c>
      <c r="E35" s="132">
        <f t="shared" si="1"/>
        <v>394.99199999999996</v>
      </c>
    </row>
    <row r="36" spans="1:6">
      <c r="A36" s="97" t="s">
        <v>422</v>
      </c>
      <c r="B36" s="91" t="s">
        <v>423</v>
      </c>
      <c r="C36" s="101">
        <v>0</v>
      </c>
      <c r="D36" s="101">
        <v>0</v>
      </c>
      <c r="E36" s="101">
        <f t="shared" si="1"/>
        <v>0</v>
      </c>
    </row>
    <row r="37" spans="1:6">
      <c r="A37" s="97" t="s">
        <v>424</v>
      </c>
      <c r="B37" s="91" t="s">
        <v>425</v>
      </c>
      <c r="C37" s="101">
        <v>0</v>
      </c>
      <c r="D37" s="101">
        <v>0</v>
      </c>
      <c r="E37" s="101">
        <f t="shared" si="1"/>
        <v>0</v>
      </c>
    </row>
    <row r="38" spans="1:6" ht="28.8">
      <c r="A38" s="94">
        <v>24</v>
      </c>
      <c r="B38" s="92" t="s">
        <v>426</v>
      </c>
      <c r="C38" s="100">
        <v>0</v>
      </c>
      <c r="D38" s="100">
        <f>0</f>
        <v>0</v>
      </c>
      <c r="E38" s="101">
        <f t="shared" si="1"/>
        <v>0</v>
      </c>
    </row>
    <row r="39" spans="1:6">
      <c r="A39" s="96">
        <v>25</v>
      </c>
      <c r="B39" s="95" t="s">
        <v>18</v>
      </c>
      <c r="C39" s="179"/>
      <c r="D39" s="179"/>
      <c r="E39" s="179"/>
    </row>
    <row r="40" spans="1:6">
      <c r="A40" s="96">
        <v>26</v>
      </c>
      <c r="B40" s="95" t="s">
        <v>18</v>
      </c>
      <c r="C40" s="179"/>
      <c r="D40" s="179"/>
      <c r="E40" s="179"/>
    </row>
    <row r="41" spans="1:6">
      <c r="A41" s="96">
        <v>27</v>
      </c>
      <c r="B41" s="95" t="s">
        <v>18</v>
      </c>
      <c r="C41" s="179"/>
      <c r="D41" s="179"/>
      <c r="E41" s="179"/>
    </row>
    <row r="42" spans="1:6">
      <c r="A42" s="96">
        <v>28</v>
      </c>
      <c r="B42" s="95" t="s">
        <v>18</v>
      </c>
      <c r="C42" s="179"/>
      <c r="D42" s="179"/>
      <c r="E42" s="179"/>
    </row>
    <row r="43" spans="1:6">
      <c r="A43" s="94">
        <v>29</v>
      </c>
      <c r="B43" s="92" t="s">
        <v>145</v>
      </c>
      <c r="C43" s="156">
        <f>C7+C13+C24+C25+C30+C33+C34</f>
        <v>79861.599999999991</v>
      </c>
      <c r="D43" s="156">
        <f>D7+D13+D24+D25+D30+D33+D34</f>
        <v>79295</v>
      </c>
      <c r="E43" s="157">
        <f>C43*0.08</f>
        <v>6388.9279999999999</v>
      </c>
      <c r="F43" s="204">
        <v>0</v>
      </c>
    </row>
    <row r="45" spans="1:6">
      <c r="A45" s="89"/>
      <c r="B45" s="89"/>
      <c r="C45" s="93"/>
      <c r="D45" s="89"/>
      <c r="E45" s="89"/>
    </row>
  </sheetData>
  <mergeCells count="2">
    <mergeCell ref="A4:B6"/>
    <mergeCell ref="C4:D4"/>
  </mergeCells>
  <pageMargins left="0.7" right="0.7" top="0.75" bottom="0.75" header="0.3" footer="0.3"/>
  <ignoredErrors>
    <ignoredError sqref="E27" formula="1"/>
  </ignoredErrors>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DD235-6C21-496E-A80A-62B72EF8EB12}">
  <dimension ref="A1:E23"/>
  <sheetViews>
    <sheetView showGridLines="0" zoomScaleNormal="100" workbookViewId="0"/>
  </sheetViews>
  <sheetFormatPr baseColWidth="10" defaultColWidth="11.5546875" defaultRowHeight="14.4"/>
  <cols>
    <col min="1" max="1" width="7.6640625" style="50" customWidth="1"/>
    <col min="2" max="2" width="86.5546875" style="99" customWidth="1"/>
    <col min="3" max="3" width="32.33203125" style="99" customWidth="1"/>
    <col min="4" max="6" width="20.88671875" style="99" customWidth="1"/>
    <col min="7" max="16384" width="11.5546875" style="99"/>
  </cols>
  <sheetData>
    <row r="1" spans="1:5" ht="25.8">
      <c r="A1" s="192" t="s">
        <v>517</v>
      </c>
    </row>
    <row r="2" spans="1:5" ht="15" customHeight="1">
      <c r="A2" s="197"/>
    </row>
    <row r="3" spans="1:5" ht="15" customHeight="1">
      <c r="A3" s="197"/>
    </row>
    <row r="4" spans="1:5" ht="30" customHeight="1">
      <c r="A4" s="721"/>
      <c r="B4" s="722"/>
      <c r="C4" s="205" t="s">
        <v>437</v>
      </c>
      <c r="E4" s="79"/>
    </row>
    <row r="5" spans="1:5">
      <c r="A5" s="723"/>
      <c r="B5" s="724"/>
      <c r="C5" s="206" t="s">
        <v>116</v>
      </c>
    </row>
    <row r="6" spans="1:5">
      <c r="A6" s="725"/>
      <c r="B6" s="726"/>
      <c r="C6" s="450">
        <v>44926</v>
      </c>
    </row>
    <row r="7" spans="1:5" ht="15" customHeight="1">
      <c r="A7" s="727" t="s">
        <v>438</v>
      </c>
      <c r="B7" s="728"/>
      <c r="C7" s="729"/>
    </row>
    <row r="8" spans="1:5">
      <c r="A8" s="207" t="s">
        <v>439</v>
      </c>
      <c r="B8" s="208" t="s">
        <v>440</v>
      </c>
      <c r="C8" s="209">
        <v>23623</v>
      </c>
    </row>
    <row r="9" spans="1:5">
      <c r="A9" s="207" t="s">
        <v>441</v>
      </c>
      <c r="B9" s="210" t="s">
        <v>442</v>
      </c>
      <c r="C9" s="209">
        <v>16573</v>
      </c>
    </row>
    <row r="10" spans="1:5">
      <c r="A10" s="207" t="s">
        <v>443</v>
      </c>
      <c r="B10" s="211" t="s">
        <v>444</v>
      </c>
      <c r="C10" s="209">
        <v>63307</v>
      </c>
    </row>
    <row r="11" spans="1:5">
      <c r="A11" s="207" t="s">
        <v>445</v>
      </c>
      <c r="B11" s="208" t="s">
        <v>446</v>
      </c>
      <c r="C11" s="220">
        <v>0.373</v>
      </c>
    </row>
    <row r="12" spans="1:5">
      <c r="A12" s="207" t="s">
        <v>8</v>
      </c>
      <c r="B12" s="210" t="s">
        <v>442</v>
      </c>
      <c r="C12" s="221">
        <v>0.26200000000000001</v>
      </c>
    </row>
    <row r="13" spans="1:5">
      <c r="A13" s="207" t="s">
        <v>447</v>
      </c>
      <c r="B13" s="208" t="s">
        <v>448</v>
      </c>
      <c r="C13" s="212">
        <v>154904</v>
      </c>
    </row>
    <row r="14" spans="1:5">
      <c r="A14" s="207" t="s">
        <v>449</v>
      </c>
      <c r="B14" s="208" t="s">
        <v>450</v>
      </c>
      <c r="C14" s="220">
        <v>0.153</v>
      </c>
    </row>
    <row r="15" spans="1:5">
      <c r="A15" s="207" t="s">
        <v>12</v>
      </c>
      <c r="B15" s="210" t="s">
        <v>451</v>
      </c>
      <c r="C15" s="221">
        <v>0.107</v>
      </c>
    </row>
    <row r="16" spans="1:5">
      <c r="A16" s="207" t="s">
        <v>452</v>
      </c>
      <c r="B16" s="208" t="s">
        <v>453</v>
      </c>
      <c r="C16" s="452"/>
    </row>
    <row r="17" spans="1:3" ht="28.8">
      <c r="A17" s="207" t="s">
        <v>454</v>
      </c>
      <c r="B17" s="208" t="s">
        <v>455</v>
      </c>
      <c r="C17" s="452"/>
    </row>
    <row r="18" spans="1:3" ht="57.6">
      <c r="A18" s="207" t="s">
        <v>456</v>
      </c>
      <c r="B18" s="208" t="s">
        <v>457</v>
      </c>
      <c r="C18" s="452"/>
    </row>
    <row r="19" spans="1:3" ht="15" customHeight="1">
      <c r="A19" s="727" t="s">
        <v>437</v>
      </c>
      <c r="B19" s="728"/>
      <c r="C19" s="729"/>
    </row>
    <row r="20" spans="1:3">
      <c r="A20" s="207" t="s">
        <v>458</v>
      </c>
      <c r="B20" s="208" t="s">
        <v>459</v>
      </c>
      <c r="C20" s="221">
        <v>0.32400000000000001</v>
      </c>
    </row>
    <row r="21" spans="1:3">
      <c r="A21" s="207" t="s">
        <v>460</v>
      </c>
      <c r="B21" s="210" t="s">
        <v>461</v>
      </c>
      <c r="C21" s="221">
        <v>0.23499999999999999</v>
      </c>
    </row>
    <row r="22" spans="1:3">
      <c r="A22" s="207" t="s">
        <v>462</v>
      </c>
      <c r="B22" s="208" t="s">
        <v>463</v>
      </c>
      <c r="C22" s="451">
        <v>0.06</v>
      </c>
    </row>
    <row r="23" spans="1:3">
      <c r="A23" s="207" t="s">
        <v>464</v>
      </c>
      <c r="B23" s="210" t="s">
        <v>465</v>
      </c>
      <c r="C23" s="222"/>
    </row>
  </sheetData>
  <mergeCells count="3">
    <mergeCell ref="A4:B6"/>
    <mergeCell ref="A7:C7"/>
    <mergeCell ref="A19:C19"/>
  </mergeCells>
  <conditionalFormatting sqref="C11">
    <cfRule type="cellIs" dxfId="18" priority="2" stopIfTrue="1" operator="lessThan">
      <formula>0</formula>
    </cfRule>
  </conditionalFormatting>
  <conditionalFormatting sqref="C20:C22 C8:C9 C16:C18">
    <cfRule type="cellIs" dxfId="17" priority="6" stopIfTrue="1" operator="lessThan">
      <formula>0</formula>
    </cfRule>
  </conditionalFormatting>
  <conditionalFormatting sqref="C10 C13:C14">
    <cfRule type="cellIs" dxfId="16" priority="5" stopIfTrue="1" operator="lessThan">
      <formula>0</formula>
    </cfRule>
  </conditionalFormatting>
  <conditionalFormatting sqref="C12">
    <cfRule type="cellIs" dxfId="15" priority="4" stopIfTrue="1" operator="lessThan">
      <formula>0</formula>
    </cfRule>
  </conditionalFormatting>
  <conditionalFormatting sqref="C15">
    <cfRule type="cellIs" dxfId="14" priority="3" stopIfTrue="1" operator="lessThan">
      <formula>0</formula>
    </cfRule>
  </conditionalFormatting>
  <conditionalFormatting sqref="C23">
    <cfRule type="cellIs" dxfId="13" priority="1" stopIfTrue="1" operator="lessThan">
      <formula>0</formula>
    </cfRule>
  </conditionalFormatting>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0FD65-2DC8-4EAE-8D20-6D59276B8376}">
  <dimension ref="A1:D51"/>
  <sheetViews>
    <sheetView showGridLines="0" zoomScaleNormal="100" workbookViewId="0">
      <selection activeCell="A5" sqref="A5"/>
    </sheetView>
  </sheetViews>
  <sheetFormatPr baseColWidth="10" defaultColWidth="11.5546875" defaultRowHeight="14.4"/>
  <cols>
    <col min="1" max="1" width="7.6640625" style="50" customWidth="1"/>
    <col min="2" max="2" width="86.5546875" style="99" customWidth="1"/>
    <col min="3" max="3" width="33" style="99" customWidth="1"/>
    <col min="4" max="4" width="20.88671875" style="99" customWidth="1"/>
    <col min="5" max="16384" width="11.5546875" style="99"/>
  </cols>
  <sheetData>
    <row r="1" spans="1:4" ht="25.8">
      <c r="A1" s="192" t="s">
        <v>466</v>
      </c>
    </row>
    <row r="2" spans="1:4" ht="15" customHeight="1">
      <c r="A2" s="197"/>
    </row>
    <row r="3" spans="1:4" ht="15" customHeight="1">
      <c r="A3" s="197"/>
    </row>
    <row r="4" spans="1:4">
      <c r="A4" s="439"/>
      <c r="B4" s="440"/>
      <c r="C4" s="441" t="s">
        <v>116</v>
      </c>
    </row>
    <row r="5" spans="1:4" ht="28.8">
      <c r="A5" s="442"/>
      <c r="B5" s="443"/>
      <c r="C5" s="444" t="s">
        <v>437</v>
      </c>
    </row>
    <row r="6" spans="1:4">
      <c r="A6" s="730" t="s">
        <v>467</v>
      </c>
      <c r="B6" s="731"/>
      <c r="C6" s="731"/>
    </row>
    <row r="7" spans="1:4">
      <c r="A7" s="66">
        <v>1</v>
      </c>
      <c r="B7" s="445" t="s">
        <v>468</v>
      </c>
      <c r="C7" s="209">
        <v>9208</v>
      </c>
    </row>
    <row r="8" spans="1:4">
      <c r="A8" s="66">
        <v>2</v>
      </c>
      <c r="B8" s="445" t="s">
        <v>469</v>
      </c>
      <c r="C8" s="446">
        <v>1131</v>
      </c>
    </row>
    <row r="9" spans="1:4">
      <c r="A9" s="453">
        <v>3</v>
      </c>
      <c r="B9" s="454" t="s">
        <v>470</v>
      </c>
      <c r="C9" s="455"/>
    </row>
    <row r="10" spans="1:4">
      <c r="A10" s="453">
        <v>4</v>
      </c>
      <c r="B10" s="454" t="s">
        <v>470</v>
      </c>
      <c r="C10" s="455"/>
    </row>
    <row r="11" spans="1:4">
      <c r="A11" s="453">
        <v>5</v>
      </c>
      <c r="B11" s="454" t="s">
        <v>470</v>
      </c>
      <c r="C11" s="455"/>
    </row>
    <row r="12" spans="1:4">
      <c r="A12" s="66">
        <v>6</v>
      </c>
      <c r="B12" s="445" t="s">
        <v>471</v>
      </c>
      <c r="C12" s="446">
        <v>1734</v>
      </c>
    </row>
    <row r="13" spans="1:4">
      <c r="A13" s="453">
        <v>7</v>
      </c>
      <c r="B13" s="454" t="s">
        <v>470</v>
      </c>
      <c r="C13" s="455"/>
    </row>
    <row r="14" spans="1:4">
      <c r="A14" s="453">
        <v>8</v>
      </c>
      <c r="B14" s="454" t="s">
        <v>470</v>
      </c>
      <c r="C14" s="455"/>
    </row>
    <row r="15" spans="1:4">
      <c r="A15" s="66">
        <v>11</v>
      </c>
      <c r="B15" s="24" t="s">
        <v>472</v>
      </c>
      <c r="C15" s="446">
        <v>12073</v>
      </c>
      <c r="D15" s="204"/>
    </row>
    <row r="16" spans="1:4">
      <c r="A16" s="730" t="s">
        <v>506</v>
      </c>
      <c r="B16" s="731"/>
      <c r="C16" s="731"/>
    </row>
    <row r="17" spans="1:3" ht="28.8">
      <c r="A17" s="66">
        <v>12</v>
      </c>
      <c r="B17" s="24" t="s">
        <v>507</v>
      </c>
      <c r="C17" s="446">
        <v>4500</v>
      </c>
    </row>
    <row r="18" spans="1:3" ht="28.8">
      <c r="A18" s="66" t="s">
        <v>473</v>
      </c>
      <c r="B18" s="24" t="s">
        <v>474</v>
      </c>
      <c r="C18" s="446">
        <v>0</v>
      </c>
    </row>
    <row r="19" spans="1:3" ht="28.8">
      <c r="A19" s="214" t="s">
        <v>475</v>
      </c>
      <c r="B19" s="24" t="s">
        <v>476</v>
      </c>
      <c r="C19" s="446">
        <v>0</v>
      </c>
    </row>
    <row r="20" spans="1:3" ht="28.8">
      <c r="A20" s="214" t="s">
        <v>477</v>
      </c>
      <c r="B20" s="90" t="s">
        <v>478</v>
      </c>
      <c r="C20" s="446">
        <v>0</v>
      </c>
    </row>
    <row r="21" spans="1:3">
      <c r="A21" s="66">
        <v>13</v>
      </c>
      <c r="B21" s="90" t="s">
        <v>479</v>
      </c>
      <c r="C21" s="446">
        <v>4250</v>
      </c>
    </row>
    <row r="22" spans="1:3">
      <c r="A22" s="214" t="s">
        <v>480</v>
      </c>
      <c r="B22" s="24" t="s">
        <v>481</v>
      </c>
      <c r="C22" s="446">
        <v>2800</v>
      </c>
    </row>
    <row r="23" spans="1:3" ht="28.8">
      <c r="A23" s="66">
        <v>14</v>
      </c>
      <c r="B23" s="24" t="s">
        <v>505</v>
      </c>
      <c r="C23" s="446">
        <f>+C21+C22</f>
        <v>7050</v>
      </c>
    </row>
    <row r="24" spans="1:3">
      <c r="A24" s="453">
        <v>15</v>
      </c>
      <c r="B24" s="454" t="s">
        <v>470</v>
      </c>
      <c r="C24" s="455"/>
    </row>
    <row r="25" spans="1:3">
      <c r="A25" s="453">
        <v>16</v>
      </c>
      <c r="B25" s="454" t="s">
        <v>470</v>
      </c>
      <c r="C25" s="455"/>
    </row>
    <row r="26" spans="1:3">
      <c r="A26" s="66">
        <v>17</v>
      </c>
      <c r="B26" s="445" t="s">
        <v>482</v>
      </c>
      <c r="C26" s="209">
        <v>11550</v>
      </c>
    </row>
    <row r="27" spans="1:3">
      <c r="A27" s="214" t="s">
        <v>483</v>
      </c>
      <c r="B27" s="447" t="s">
        <v>484</v>
      </c>
      <c r="C27" s="209">
        <v>4500</v>
      </c>
    </row>
    <row r="28" spans="1:3">
      <c r="A28" s="730" t="s">
        <v>485</v>
      </c>
      <c r="B28" s="731"/>
      <c r="C28" s="731"/>
    </row>
    <row r="29" spans="1:3">
      <c r="A29" s="66">
        <v>18</v>
      </c>
      <c r="B29" s="24" t="s">
        <v>486</v>
      </c>
      <c r="C29" s="209">
        <v>23623</v>
      </c>
    </row>
    <row r="30" spans="1:3">
      <c r="A30" s="66">
        <v>19</v>
      </c>
      <c r="B30" s="24" t="s">
        <v>487</v>
      </c>
      <c r="C30" s="455"/>
    </row>
    <row r="31" spans="1:3">
      <c r="A31" s="66">
        <v>20</v>
      </c>
      <c r="B31" s="24" t="s">
        <v>488</v>
      </c>
      <c r="C31" s="455"/>
    </row>
    <row r="32" spans="1:3">
      <c r="A32" s="453">
        <v>21</v>
      </c>
      <c r="B32" s="454" t="s">
        <v>470</v>
      </c>
      <c r="C32" s="455"/>
    </row>
    <row r="33" spans="1:3">
      <c r="A33" s="66">
        <v>22</v>
      </c>
      <c r="B33" s="24" t="s">
        <v>489</v>
      </c>
      <c r="C33" s="209">
        <v>23623</v>
      </c>
    </row>
    <row r="34" spans="1:3">
      <c r="A34" s="214" t="s">
        <v>490</v>
      </c>
      <c r="B34" s="215" t="s">
        <v>491</v>
      </c>
      <c r="C34" s="209">
        <v>16573</v>
      </c>
    </row>
    <row r="35" spans="1:3">
      <c r="A35" s="730" t="s">
        <v>492</v>
      </c>
      <c r="B35" s="731"/>
      <c r="C35" s="731"/>
    </row>
    <row r="36" spans="1:3">
      <c r="A36" s="66">
        <v>23</v>
      </c>
      <c r="B36" s="24" t="s">
        <v>85</v>
      </c>
      <c r="C36" s="209">
        <v>63307</v>
      </c>
    </row>
    <row r="37" spans="1:3">
      <c r="A37" s="66">
        <v>24</v>
      </c>
      <c r="B37" s="24" t="s">
        <v>493</v>
      </c>
      <c r="C37" s="209">
        <v>154904</v>
      </c>
    </row>
    <row r="38" spans="1:3" ht="15" customHeight="1">
      <c r="A38" s="730" t="s">
        <v>494</v>
      </c>
      <c r="B38" s="731"/>
      <c r="C38" s="731"/>
    </row>
    <row r="39" spans="1:3">
      <c r="A39" s="66">
        <v>25</v>
      </c>
      <c r="B39" s="24" t="s">
        <v>495</v>
      </c>
      <c r="C39" s="448">
        <v>0.373</v>
      </c>
    </row>
    <row r="40" spans="1:3">
      <c r="A40" s="214" t="s">
        <v>41</v>
      </c>
      <c r="B40" s="215" t="s">
        <v>491</v>
      </c>
      <c r="C40" s="448">
        <v>0.26200000000000001</v>
      </c>
    </row>
    <row r="41" spans="1:3">
      <c r="A41" s="66">
        <v>26</v>
      </c>
      <c r="B41" s="24" t="s">
        <v>496</v>
      </c>
      <c r="C41" s="448">
        <v>0.153</v>
      </c>
    </row>
    <row r="42" spans="1:3">
      <c r="A42" s="214" t="s">
        <v>497</v>
      </c>
      <c r="B42" s="215" t="s">
        <v>491</v>
      </c>
      <c r="C42" s="448">
        <v>0.107</v>
      </c>
    </row>
    <row r="43" spans="1:3">
      <c r="A43" s="66">
        <v>27</v>
      </c>
      <c r="B43" s="445" t="s">
        <v>508</v>
      </c>
      <c r="C43" s="448">
        <v>4.9000000000000002E-2</v>
      </c>
    </row>
    <row r="44" spans="1:3">
      <c r="A44" s="66">
        <v>28</v>
      </c>
      <c r="B44" s="445" t="s">
        <v>498</v>
      </c>
      <c r="C44" s="456"/>
    </row>
    <row r="45" spans="1:3">
      <c r="A45" s="66">
        <v>29</v>
      </c>
      <c r="B45" s="449" t="s">
        <v>91</v>
      </c>
      <c r="C45" s="456"/>
    </row>
    <row r="46" spans="1:3">
      <c r="A46" s="66">
        <v>30</v>
      </c>
      <c r="B46" s="449" t="s">
        <v>499</v>
      </c>
      <c r="C46" s="456"/>
    </row>
    <row r="47" spans="1:3">
      <c r="A47" s="66">
        <v>31</v>
      </c>
      <c r="B47" s="449" t="s">
        <v>93</v>
      </c>
      <c r="C47" s="456"/>
    </row>
    <row r="48" spans="1:3" ht="28.8">
      <c r="A48" s="66" t="s">
        <v>500</v>
      </c>
      <c r="B48" s="449" t="s">
        <v>501</v>
      </c>
      <c r="C48" s="456"/>
    </row>
    <row r="49" spans="1:3">
      <c r="A49" s="730" t="s">
        <v>502</v>
      </c>
      <c r="B49" s="731"/>
      <c r="C49" s="731"/>
    </row>
    <row r="50" spans="1:3">
      <c r="A50" s="66" t="s">
        <v>503</v>
      </c>
      <c r="B50" s="445" t="s">
        <v>504</v>
      </c>
      <c r="C50" s="457"/>
    </row>
    <row r="51" spans="1:3">
      <c r="A51" s="216"/>
      <c r="B51" s="87"/>
      <c r="C51" s="87"/>
    </row>
  </sheetData>
  <mergeCells count="6">
    <mergeCell ref="A35:C35"/>
    <mergeCell ref="A38:C38"/>
    <mergeCell ref="A49:C49"/>
    <mergeCell ref="A6:C6"/>
    <mergeCell ref="A16:C16"/>
    <mergeCell ref="A28:C28"/>
  </mergeCells>
  <conditionalFormatting sqref="C7">
    <cfRule type="cellIs" dxfId="12" priority="10" stopIfTrue="1" operator="lessThan">
      <formula>0</formula>
    </cfRule>
  </conditionalFormatting>
  <conditionalFormatting sqref="C8">
    <cfRule type="cellIs" dxfId="11" priority="9" stopIfTrue="1" operator="lessThan">
      <formula>0</formula>
    </cfRule>
  </conditionalFormatting>
  <conditionalFormatting sqref="C12">
    <cfRule type="cellIs" dxfId="10" priority="8" stopIfTrue="1" operator="lessThan">
      <formula>0</formula>
    </cfRule>
  </conditionalFormatting>
  <conditionalFormatting sqref="C15">
    <cfRule type="cellIs" dxfId="9" priority="7" stopIfTrue="1" operator="lessThan">
      <formula>0</formula>
    </cfRule>
  </conditionalFormatting>
  <conditionalFormatting sqref="C17:C22">
    <cfRule type="cellIs" dxfId="8" priority="6" stopIfTrue="1" operator="lessThan">
      <formula>0</formula>
    </cfRule>
  </conditionalFormatting>
  <conditionalFormatting sqref="C26:C27">
    <cfRule type="cellIs" dxfId="7" priority="5" stopIfTrue="1" operator="lessThan">
      <formula>0</formula>
    </cfRule>
  </conditionalFormatting>
  <conditionalFormatting sqref="C29">
    <cfRule type="cellIs" dxfId="6" priority="4" stopIfTrue="1" operator="lessThan">
      <formula>0</formula>
    </cfRule>
  </conditionalFormatting>
  <conditionalFormatting sqref="C23">
    <cfRule type="cellIs" dxfId="5" priority="3" stopIfTrue="1" operator="lessThan">
      <formula>0</formula>
    </cfRule>
  </conditionalFormatting>
  <conditionalFormatting sqref="C33:C34">
    <cfRule type="cellIs" dxfId="4" priority="2" stopIfTrue="1" operator="lessThan">
      <formula>0</formula>
    </cfRule>
  </conditionalFormatting>
  <conditionalFormatting sqref="C36:C37">
    <cfRule type="cellIs" dxfId="3" priority="1" stopIfTrue="1" operator="lessThan">
      <formula>0</formula>
    </cfRule>
  </conditionalFormatting>
  <pageMargins left="0.7" right="0.7" top="0.75" bottom="0.75" header="0.3" footer="0.3"/>
  <pageSetup paperSize="9" orientation="portrait" r:id="rId1"/>
  <ignoredErrors>
    <ignoredError sqref="A9:C11 A38:C38 A36:B36 A37:B37 A43:B43 A39:B39 A40:B40 A41:B41 A42:B42 A7:B7 A8:B8 A13:C14 A12:B12 A16:C16 A15:B15 A23:C25 A17:B17 A18:B18 A19:B19 A20:B20 A28:C28 A26:B26 A27:B27 A30:C32 A29:B29 A35:C35 A33:B33 A34:B34 A21:B21 A22:B22" unlockedFormula="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30E4A-0E23-4B7B-96EE-299F5B4723EC}">
  <dimension ref="A1:H16"/>
  <sheetViews>
    <sheetView showGridLines="0" zoomScale="90" zoomScaleNormal="90" workbookViewId="0">
      <selection activeCell="B24" sqref="B24"/>
    </sheetView>
  </sheetViews>
  <sheetFormatPr baseColWidth="10" defaultColWidth="11.5546875" defaultRowHeight="14.4"/>
  <cols>
    <col min="1" max="1" width="7.6640625" style="50" customWidth="1"/>
    <col min="2" max="2" width="64" style="99" customWidth="1"/>
    <col min="3" max="8" width="19.33203125" style="99" customWidth="1"/>
    <col min="9" max="16384" width="11.5546875" style="99"/>
  </cols>
  <sheetData>
    <row r="1" spans="1:8" ht="25.8">
      <c r="A1" s="192" t="s">
        <v>509</v>
      </c>
    </row>
    <row r="2" spans="1:8" ht="15" customHeight="1">
      <c r="A2" s="197"/>
    </row>
    <row r="3" spans="1:8" ht="15" customHeight="1">
      <c r="A3" s="197"/>
    </row>
    <row r="4" spans="1:8">
      <c r="A4" s="732"/>
      <c r="B4" s="733"/>
      <c r="C4" s="427"/>
      <c r="D4" s="738" t="s">
        <v>1176</v>
      </c>
      <c r="E4" s="738"/>
      <c r="F4" s="738"/>
      <c r="G4" s="738"/>
      <c r="H4" s="739"/>
    </row>
    <row r="5" spans="1:8">
      <c r="A5" s="734"/>
      <c r="B5" s="735"/>
      <c r="C5" s="428">
        <v>1</v>
      </c>
      <c r="D5" s="428">
        <v>2</v>
      </c>
      <c r="E5" s="428">
        <v>3</v>
      </c>
      <c r="F5" s="428">
        <v>4</v>
      </c>
      <c r="G5" s="428">
        <v>5</v>
      </c>
      <c r="H5" s="740"/>
    </row>
    <row r="6" spans="1:8">
      <c r="A6" s="736"/>
      <c r="B6" s="737"/>
      <c r="C6" s="217" t="s">
        <v>510</v>
      </c>
      <c r="D6" s="428"/>
      <c r="E6" s="428"/>
      <c r="F6" s="217"/>
      <c r="G6" s="217" t="s">
        <v>511</v>
      </c>
      <c r="H6" s="741"/>
    </row>
    <row r="7" spans="1:8" s="438" customFormat="1" ht="32.25" customHeight="1">
      <c r="A7" s="217">
        <v>1</v>
      </c>
      <c r="B7" s="436" t="s">
        <v>1167</v>
      </c>
      <c r="C7" s="437" t="s">
        <v>1168</v>
      </c>
      <c r="D7" s="219" t="s">
        <v>1169</v>
      </c>
      <c r="E7" s="219" t="s">
        <v>1170</v>
      </c>
      <c r="F7" s="219" t="s">
        <v>1171</v>
      </c>
      <c r="G7" s="219" t="s">
        <v>1173</v>
      </c>
      <c r="H7" s="219" t="s">
        <v>145</v>
      </c>
    </row>
    <row r="8" spans="1:8">
      <c r="A8" s="458">
        <v>2</v>
      </c>
      <c r="B8" s="459" t="s">
        <v>470</v>
      </c>
      <c r="C8" s="460"/>
      <c r="D8" s="460"/>
      <c r="E8" s="460"/>
      <c r="F8" s="460"/>
      <c r="G8" s="460"/>
      <c r="H8" s="460"/>
    </row>
    <row r="9" spans="1:8">
      <c r="A9" s="458">
        <v>3</v>
      </c>
      <c r="B9" s="459" t="s">
        <v>470</v>
      </c>
      <c r="C9" s="460"/>
      <c r="D9" s="460"/>
      <c r="E9" s="460"/>
      <c r="F9" s="460"/>
      <c r="G9" s="460"/>
      <c r="H9" s="460"/>
    </row>
    <row r="10" spans="1:8">
      <c r="A10" s="458">
        <v>4</v>
      </c>
      <c r="B10" s="459" t="s">
        <v>470</v>
      </c>
      <c r="C10" s="460"/>
      <c r="D10" s="460"/>
      <c r="E10" s="460"/>
      <c r="F10" s="460"/>
      <c r="G10" s="460"/>
      <c r="H10" s="460"/>
    </row>
    <row r="11" spans="1:8">
      <c r="A11" s="217">
        <v>5</v>
      </c>
      <c r="B11" s="218" t="s">
        <v>1172</v>
      </c>
      <c r="C11" s="434">
        <v>11998</v>
      </c>
      <c r="D11" s="434">
        <v>1085</v>
      </c>
      <c r="E11" s="434">
        <v>1650</v>
      </c>
      <c r="F11" s="434">
        <v>4500</v>
      </c>
      <c r="G11" s="434">
        <v>7050</v>
      </c>
      <c r="H11" s="435">
        <f>SUM(C11:G11)</f>
        <v>26283</v>
      </c>
    </row>
    <row r="12" spans="1:8">
      <c r="A12" s="217">
        <v>6</v>
      </c>
      <c r="B12" s="218" t="s">
        <v>512</v>
      </c>
      <c r="C12" s="434">
        <v>0</v>
      </c>
      <c r="D12" s="434">
        <v>0</v>
      </c>
      <c r="E12" s="434">
        <v>0</v>
      </c>
      <c r="F12" s="434">
        <v>0</v>
      </c>
      <c r="G12" s="434">
        <v>2000</v>
      </c>
      <c r="H12" s="435">
        <f t="shared" ref="H12:H16" si="0">SUM(C12:G12)</f>
        <v>2000</v>
      </c>
    </row>
    <row r="13" spans="1:8">
      <c r="A13" s="217">
        <v>7</v>
      </c>
      <c r="B13" s="218" t="s">
        <v>513</v>
      </c>
      <c r="C13" s="434">
        <v>0</v>
      </c>
      <c r="D13" s="434">
        <v>0</v>
      </c>
      <c r="E13" s="434">
        <v>0</v>
      </c>
      <c r="F13" s="434">
        <v>4500</v>
      </c>
      <c r="G13" s="434">
        <v>5050</v>
      </c>
      <c r="H13" s="435">
        <f t="shared" si="0"/>
        <v>9550</v>
      </c>
    </row>
    <row r="14" spans="1:8">
      <c r="A14" s="217">
        <v>8</v>
      </c>
      <c r="B14" s="218" t="s">
        <v>514</v>
      </c>
      <c r="C14" s="434">
        <v>0</v>
      </c>
      <c r="D14" s="434">
        <v>0</v>
      </c>
      <c r="E14" s="434">
        <f>+E11</f>
        <v>1650</v>
      </c>
      <c r="F14" s="434">
        <v>0</v>
      </c>
      <c r="G14" s="434">
        <v>0</v>
      </c>
      <c r="H14" s="435">
        <f t="shared" si="0"/>
        <v>1650</v>
      </c>
    </row>
    <row r="15" spans="1:8">
      <c r="A15" s="217">
        <v>9</v>
      </c>
      <c r="B15" s="218" t="s">
        <v>515</v>
      </c>
      <c r="C15" s="434">
        <v>0</v>
      </c>
      <c r="D15" s="434">
        <v>0</v>
      </c>
      <c r="E15" s="434">
        <v>0</v>
      </c>
      <c r="F15" s="434">
        <v>0</v>
      </c>
      <c r="G15" s="434">
        <v>0</v>
      </c>
      <c r="H15" s="435">
        <f t="shared" si="0"/>
        <v>0</v>
      </c>
    </row>
    <row r="16" spans="1:8">
      <c r="A16" s="217">
        <v>10</v>
      </c>
      <c r="B16" s="218" t="s">
        <v>516</v>
      </c>
      <c r="C16" s="434">
        <f>+C11</f>
        <v>11998</v>
      </c>
      <c r="D16" s="434">
        <f>+D11</f>
        <v>1085</v>
      </c>
      <c r="E16" s="434">
        <v>0</v>
      </c>
      <c r="F16" s="434">
        <v>0</v>
      </c>
      <c r="G16" s="434">
        <v>0</v>
      </c>
      <c r="H16" s="435">
        <f t="shared" si="0"/>
        <v>13083</v>
      </c>
    </row>
  </sheetData>
  <mergeCells count="3">
    <mergeCell ref="A4:B6"/>
    <mergeCell ref="D4:G4"/>
    <mergeCell ref="H4:H6"/>
  </mergeCells>
  <conditionalFormatting sqref="C8:G10 C11:C16 D7:H7">
    <cfRule type="cellIs" dxfId="2" priority="3" stopIfTrue="1" operator="lessThan">
      <formula>0</formula>
    </cfRule>
  </conditionalFormatting>
  <conditionalFormatting sqref="H8:H16">
    <cfRule type="cellIs" dxfId="1" priority="2" stopIfTrue="1" operator="lessThan">
      <formula>0</formula>
    </cfRule>
  </conditionalFormatting>
  <conditionalFormatting sqref="D11:G16">
    <cfRule type="cellIs" dxfId="0" priority="1"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9F436-F2AC-4964-9242-C1EFB52FAB13}">
  <dimension ref="A1:C119"/>
  <sheetViews>
    <sheetView showGridLines="0" zoomScaleNormal="100" workbookViewId="0"/>
  </sheetViews>
  <sheetFormatPr baseColWidth="10" defaultRowHeight="14.4"/>
  <cols>
    <col min="1" max="1" width="7.6640625" customWidth="1"/>
    <col min="2" max="2" width="62.6640625" customWidth="1"/>
    <col min="3" max="3" width="31.109375" style="40" customWidth="1"/>
  </cols>
  <sheetData>
    <row r="1" spans="1:3" ht="25.8">
      <c r="A1" s="164" t="s">
        <v>434</v>
      </c>
    </row>
    <row r="2" spans="1:3">
      <c r="B2" s="1"/>
    </row>
    <row r="4" spans="1:3" ht="14.4" customHeight="1">
      <c r="A4" s="486"/>
      <c r="B4" s="486"/>
      <c r="C4" s="488" t="s">
        <v>0</v>
      </c>
    </row>
    <row r="5" spans="1:3" ht="55.2" customHeight="1">
      <c r="A5" s="487"/>
      <c r="B5" s="487"/>
      <c r="C5" s="489"/>
    </row>
    <row r="6" spans="1:3">
      <c r="A6" s="482" t="s">
        <v>1</v>
      </c>
      <c r="B6" s="483"/>
      <c r="C6" s="483"/>
    </row>
    <row r="7" spans="1:3">
      <c r="A7" s="12">
        <v>1</v>
      </c>
      <c r="B7" s="7" t="s">
        <v>2</v>
      </c>
      <c r="C7" s="124">
        <v>4626.2</v>
      </c>
    </row>
    <row r="8" spans="1:3">
      <c r="A8" s="10"/>
      <c r="B8" s="2" t="s">
        <v>3</v>
      </c>
      <c r="C8" s="131">
        <v>0</v>
      </c>
    </row>
    <row r="9" spans="1:3">
      <c r="A9" s="10"/>
      <c r="B9" s="2" t="s">
        <v>4</v>
      </c>
      <c r="C9" s="131">
        <v>0</v>
      </c>
    </row>
    <row r="10" spans="1:3">
      <c r="A10" s="10"/>
      <c r="B10" s="2" t="s">
        <v>5</v>
      </c>
      <c r="C10" s="131">
        <v>0</v>
      </c>
    </row>
    <row r="11" spans="1:3">
      <c r="A11" s="10">
        <v>2</v>
      </c>
      <c r="B11" s="2" t="s">
        <v>6</v>
      </c>
      <c r="C11" s="125">
        <v>9368.2000000000007</v>
      </c>
    </row>
    <row r="12" spans="1:3">
      <c r="A12" s="10">
        <v>3</v>
      </c>
      <c r="B12" s="2" t="s">
        <v>7</v>
      </c>
      <c r="C12" s="100">
        <v>0</v>
      </c>
    </row>
    <row r="13" spans="1:3">
      <c r="A13" s="10" t="s">
        <v>8</v>
      </c>
      <c r="B13" s="2" t="s">
        <v>9</v>
      </c>
      <c r="C13" s="100">
        <v>0</v>
      </c>
    </row>
    <row r="14" spans="1:3" ht="28.8">
      <c r="A14" s="10">
        <v>4</v>
      </c>
      <c r="B14" s="2" t="s">
        <v>10</v>
      </c>
      <c r="C14" s="100">
        <v>0</v>
      </c>
    </row>
    <row r="15" spans="1:3">
      <c r="A15" s="10">
        <v>5</v>
      </c>
      <c r="B15" s="2" t="s">
        <v>11</v>
      </c>
      <c r="C15" s="101">
        <v>0</v>
      </c>
    </row>
    <row r="16" spans="1:3" ht="28.8">
      <c r="A16" s="10" t="s">
        <v>12</v>
      </c>
      <c r="B16" s="2" t="s">
        <v>13</v>
      </c>
      <c r="C16" s="126">
        <v>671.5</v>
      </c>
    </row>
    <row r="17" spans="1:3">
      <c r="A17" s="6">
        <v>6</v>
      </c>
      <c r="B17" s="3" t="s">
        <v>14</v>
      </c>
      <c r="C17" s="152">
        <v>14666</v>
      </c>
    </row>
    <row r="18" spans="1:3">
      <c r="A18" s="482" t="s">
        <v>15</v>
      </c>
      <c r="B18" s="483"/>
      <c r="C18" s="483"/>
    </row>
    <row r="19" spans="1:3">
      <c r="A19" s="10">
        <v>7</v>
      </c>
      <c r="B19" s="2" t="s">
        <v>16</v>
      </c>
      <c r="C19" s="125">
        <v>-27.150149036800002</v>
      </c>
    </row>
    <row r="20" spans="1:3">
      <c r="A20" s="10">
        <v>8</v>
      </c>
      <c r="B20" s="2" t="s">
        <v>17</v>
      </c>
      <c r="C20" s="153">
        <v>-80.622175361407997</v>
      </c>
    </row>
    <row r="21" spans="1:3">
      <c r="A21" s="10">
        <v>9</v>
      </c>
      <c r="B21" s="2" t="s">
        <v>18</v>
      </c>
      <c r="C21" s="47"/>
    </row>
    <row r="22" spans="1:3" ht="56.4" customHeight="1">
      <c r="A22" s="10">
        <v>10</v>
      </c>
      <c r="B22" s="2" t="s">
        <v>19</v>
      </c>
      <c r="C22" s="100">
        <v>0</v>
      </c>
    </row>
    <row r="23" spans="1:3" ht="28.8">
      <c r="A23" s="10">
        <v>11</v>
      </c>
      <c r="B23" s="2" t="s">
        <v>20</v>
      </c>
      <c r="C23" s="100">
        <v>0</v>
      </c>
    </row>
    <row r="24" spans="1:3" ht="26.4" customHeight="1">
      <c r="A24" s="10">
        <v>12</v>
      </c>
      <c r="B24" s="2" t="s">
        <v>21</v>
      </c>
      <c r="C24" s="100">
        <v>0</v>
      </c>
    </row>
    <row r="25" spans="1:3" ht="28.8">
      <c r="A25" s="10">
        <v>13</v>
      </c>
      <c r="B25" s="2" t="s">
        <v>22</v>
      </c>
      <c r="C25" s="100">
        <v>0</v>
      </c>
    </row>
    <row r="26" spans="1:3" ht="28.8">
      <c r="A26" s="10">
        <v>14</v>
      </c>
      <c r="B26" s="2" t="s">
        <v>23</v>
      </c>
      <c r="C26" s="100">
        <v>0</v>
      </c>
    </row>
    <row r="27" spans="1:3">
      <c r="A27" s="10">
        <v>15</v>
      </c>
      <c r="B27" s="2" t="s">
        <v>24</v>
      </c>
      <c r="C27" s="100">
        <v>0</v>
      </c>
    </row>
    <row r="28" spans="1:3" ht="28.8">
      <c r="A28" s="10">
        <v>16</v>
      </c>
      <c r="B28" s="2" t="s">
        <v>25</v>
      </c>
      <c r="C28" s="125">
        <v>-1.3774</v>
      </c>
    </row>
    <row r="29" spans="1:3" ht="57.6">
      <c r="A29" s="10">
        <v>17</v>
      </c>
      <c r="B29" s="2" t="s">
        <v>26</v>
      </c>
      <c r="C29" s="100">
        <v>0</v>
      </c>
    </row>
    <row r="30" spans="1:3" ht="72" customHeight="1">
      <c r="A30" s="10">
        <v>18</v>
      </c>
      <c r="B30" s="2" t="s">
        <v>27</v>
      </c>
      <c r="C30" s="100">
        <v>0</v>
      </c>
    </row>
    <row r="31" spans="1:3" ht="67.95" customHeight="1">
      <c r="A31" s="10">
        <v>19</v>
      </c>
      <c r="B31" s="2" t="s">
        <v>28</v>
      </c>
      <c r="C31" s="125">
        <v>-200.14293599999999</v>
      </c>
    </row>
    <row r="32" spans="1:3">
      <c r="A32" s="10">
        <v>20</v>
      </c>
      <c r="B32" s="2" t="s">
        <v>18</v>
      </c>
      <c r="C32" s="48"/>
    </row>
    <row r="33" spans="1:3" ht="28.8">
      <c r="A33" s="10" t="s">
        <v>29</v>
      </c>
      <c r="B33" s="2" t="s">
        <v>30</v>
      </c>
      <c r="C33" s="101">
        <v>0</v>
      </c>
    </row>
    <row r="34" spans="1:3" ht="28.8">
      <c r="A34" s="10" t="s">
        <v>31</v>
      </c>
      <c r="B34" s="2" t="s">
        <v>32</v>
      </c>
      <c r="C34" s="100">
        <v>0</v>
      </c>
    </row>
    <row r="35" spans="1:3">
      <c r="A35" s="10" t="s">
        <v>33</v>
      </c>
      <c r="B35" s="2" t="s">
        <v>34</v>
      </c>
      <c r="C35" s="100">
        <v>0</v>
      </c>
    </row>
    <row r="36" spans="1:3">
      <c r="A36" s="10" t="s">
        <v>35</v>
      </c>
      <c r="B36" s="2" t="s">
        <v>36</v>
      </c>
      <c r="C36" s="100">
        <v>0</v>
      </c>
    </row>
    <row r="37" spans="1:3" ht="43.2">
      <c r="A37" s="10">
        <v>21</v>
      </c>
      <c r="B37" s="2" t="s">
        <v>37</v>
      </c>
      <c r="C37" s="100">
        <v>0</v>
      </c>
    </row>
    <row r="38" spans="1:3">
      <c r="A38" s="10">
        <v>22</v>
      </c>
      <c r="B38" s="2" t="s">
        <v>38</v>
      </c>
      <c r="C38" s="100">
        <v>0</v>
      </c>
    </row>
    <row r="39" spans="1:3" ht="55.95" customHeight="1">
      <c r="A39" s="10">
        <v>23</v>
      </c>
      <c r="B39" s="2" t="s">
        <v>39</v>
      </c>
      <c r="C39" s="127">
        <f>0</f>
        <v>0</v>
      </c>
    </row>
    <row r="40" spans="1:3">
      <c r="A40" s="10">
        <v>24</v>
      </c>
      <c r="B40" s="2" t="s">
        <v>18</v>
      </c>
      <c r="C40" s="128"/>
    </row>
    <row r="41" spans="1:3" ht="29.4" customHeight="1">
      <c r="A41" s="10">
        <v>25</v>
      </c>
      <c r="B41" s="2" t="s">
        <v>40</v>
      </c>
      <c r="C41" s="127">
        <f>0</f>
        <v>0</v>
      </c>
    </row>
    <row r="42" spans="1:3">
      <c r="A42" s="10" t="s">
        <v>41</v>
      </c>
      <c r="B42" s="2" t="s">
        <v>42</v>
      </c>
      <c r="C42" s="100">
        <v>0</v>
      </c>
    </row>
    <row r="43" spans="1:3" ht="57.6">
      <c r="A43" s="10" t="s">
        <v>43</v>
      </c>
      <c r="B43" s="2" t="s">
        <v>44</v>
      </c>
      <c r="C43" s="127">
        <f>0</f>
        <v>0</v>
      </c>
    </row>
    <row r="44" spans="1:3">
      <c r="A44" s="10">
        <v>26</v>
      </c>
      <c r="B44" s="2" t="s">
        <v>18</v>
      </c>
      <c r="C44" s="46"/>
    </row>
    <row r="45" spans="1:3" ht="28.8">
      <c r="A45" s="10">
        <v>27</v>
      </c>
      <c r="B45" s="2" t="s">
        <v>45</v>
      </c>
      <c r="C45" s="100">
        <v>0</v>
      </c>
    </row>
    <row r="46" spans="1:3">
      <c r="A46" s="10" t="s">
        <v>46</v>
      </c>
      <c r="B46" s="2" t="s">
        <v>389</v>
      </c>
      <c r="C46" s="129">
        <v>-703.83072200000004</v>
      </c>
    </row>
    <row r="47" spans="1:3">
      <c r="A47" s="10">
        <v>28</v>
      </c>
      <c r="B47" s="3" t="s">
        <v>47</v>
      </c>
      <c r="C47" s="153">
        <f>(C19+C20+C22+C23+C24+C25+C26+C27+C28+C29+C30+C31+C33+C37+C38+C42+C46)</f>
        <v>-1013.123382398208</v>
      </c>
    </row>
    <row r="48" spans="1:3">
      <c r="A48" s="10">
        <v>29</v>
      </c>
      <c r="B48" s="3" t="s">
        <v>48</v>
      </c>
      <c r="C48" s="153">
        <v>13653</v>
      </c>
    </row>
    <row r="49" spans="1:3">
      <c r="A49" s="482" t="s">
        <v>49</v>
      </c>
      <c r="B49" s="483"/>
      <c r="C49" s="483"/>
    </row>
    <row r="50" spans="1:3">
      <c r="A50" s="10">
        <v>30</v>
      </c>
      <c r="B50" s="2" t="s">
        <v>2</v>
      </c>
      <c r="C50" s="129">
        <f>C55</f>
        <v>1131.028</v>
      </c>
    </row>
    <row r="51" spans="1:3">
      <c r="A51" s="10">
        <v>31</v>
      </c>
      <c r="B51" s="2" t="s">
        <v>50</v>
      </c>
      <c r="C51" s="132">
        <f>C50</f>
        <v>1131.028</v>
      </c>
    </row>
    <row r="52" spans="1:3">
      <c r="A52" s="10">
        <v>32</v>
      </c>
      <c r="B52" s="2" t="s">
        <v>51</v>
      </c>
      <c r="C52" s="101">
        <v>0</v>
      </c>
    </row>
    <row r="53" spans="1:3" ht="43.2">
      <c r="A53" s="10">
        <v>34</v>
      </c>
      <c r="B53" s="2" t="s">
        <v>52</v>
      </c>
      <c r="C53" s="101">
        <v>0</v>
      </c>
    </row>
    <row r="54" spans="1:3">
      <c r="A54" s="10">
        <v>35</v>
      </c>
      <c r="B54" s="2" t="s">
        <v>53</v>
      </c>
      <c r="C54" s="101">
        <v>0</v>
      </c>
    </row>
    <row r="55" spans="1:3">
      <c r="A55" s="6">
        <v>36</v>
      </c>
      <c r="B55" s="3" t="s">
        <v>54</v>
      </c>
      <c r="C55" s="154">
        <f>C65</f>
        <v>1131.028</v>
      </c>
    </row>
    <row r="56" spans="1:3">
      <c r="A56" s="482" t="s">
        <v>55</v>
      </c>
      <c r="B56" s="483"/>
      <c r="C56" s="483"/>
    </row>
    <row r="57" spans="1:3" ht="28.8">
      <c r="A57" s="10">
        <v>37</v>
      </c>
      <c r="B57" s="2" t="s">
        <v>56</v>
      </c>
      <c r="C57" s="126">
        <v>0</v>
      </c>
    </row>
    <row r="58" spans="1:3" ht="57.6">
      <c r="A58" s="10">
        <v>38</v>
      </c>
      <c r="B58" s="2" t="s">
        <v>57</v>
      </c>
      <c r="C58" s="100">
        <v>0</v>
      </c>
    </row>
    <row r="59" spans="1:3" ht="57.6">
      <c r="A59" s="10">
        <v>39</v>
      </c>
      <c r="B59" s="2" t="s">
        <v>58</v>
      </c>
      <c r="C59" s="100">
        <v>0</v>
      </c>
    </row>
    <row r="60" spans="1:3" ht="57.6">
      <c r="A60" s="10">
        <v>40</v>
      </c>
      <c r="B60" s="2" t="s">
        <v>59</v>
      </c>
      <c r="C60" s="100">
        <v>0</v>
      </c>
    </row>
    <row r="61" spans="1:3">
      <c r="A61" s="10">
        <v>41</v>
      </c>
      <c r="B61" s="2" t="s">
        <v>18</v>
      </c>
      <c r="C61" s="130"/>
    </row>
    <row r="62" spans="1:3" ht="28.8">
      <c r="A62" s="10">
        <v>42</v>
      </c>
      <c r="B62" s="2" t="s">
        <v>60</v>
      </c>
      <c r="C62" s="100">
        <v>0</v>
      </c>
    </row>
    <row r="63" spans="1:3">
      <c r="A63" s="10" t="s">
        <v>61</v>
      </c>
      <c r="B63" s="2" t="s">
        <v>62</v>
      </c>
      <c r="C63" s="101">
        <v>0</v>
      </c>
    </row>
    <row r="64" spans="1:3">
      <c r="A64" s="6">
        <v>43</v>
      </c>
      <c r="B64" s="3" t="s">
        <v>63</v>
      </c>
      <c r="C64" s="100">
        <f>C57+C58+C59+C60+C62+C63</f>
        <v>0</v>
      </c>
    </row>
    <row r="65" spans="1:3">
      <c r="A65" s="6">
        <v>44</v>
      </c>
      <c r="B65" s="3" t="s">
        <v>64</v>
      </c>
      <c r="C65" s="153">
        <v>1131.028</v>
      </c>
    </row>
    <row r="66" spans="1:3">
      <c r="A66" s="6">
        <v>45</v>
      </c>
      <c r="B66" s="3" t="s">
        <v>65</v>
      </c>
      <c r="C66" s="153">
        <v>14784</v>
      </c>
    </row>
    <row r="67" spans="1:3">
      <c r="A67" s="482" t="s">
        <v>66</v>
      </c>
      <c r="B67" s="483"/>
      <c r="C67" s="483"/>
    </row>
    <row r="68" spans="1:3">
      <c r="A68" s="10">
        <v>46</v>
      </c>
      <c r="B68" s="2" t="s">
        <v>67</v>
      </c>
      <c r="C68" s="139">
        <f>C83</f>
        <v>1734</v>
      </c>
    </row>
    <row r="69" spans="1:3" ht="43.2">
      <c r="A69" s="10">
        <v>48</v>
      </c>
      <c r="B69" s="2" t="s">
        <v>68</v>
      </c>
      <c r="C69" s="101">
        <v>0</v>
      </c>
    </row>
    <row r="70" spans="1:3">
      <c r="A70" s="10">
        <v>49</v>
      </c>
      <c r="B70" s="2" t="s">
        <v>69</v>
      </c>
      <c r="C70" s="101">
        <v>0</v>
      </c>
    </row>
    <row r="71" spans="1:3">
      <c r="A71" s="10">
        <v>50</v>
      </c>
      <c r="B71" s="2" t="s">
        <v>70</v>
      </c>
      <c r="C71" s="101">
        <v>0</v>
      </c>
    </row>
    <row r="72" spans="1:3">
      <c r="A72" s="6">
        <v>51</v>
      </c>
      <c r="B72" s="3" t="s">
        <v>71</v>
      </c>
      <c r="C72" s="155">
        <f>C83</f>
        <v>1734</v>
      </c>
    </row>
    <row r="73" spans="1:3">
      <c r="A73" s="482" t="s">
        <v>72</v>
      </c>
      <c r="B73" s="483"/>
      <c r="C73" s="483"/>
    </row>
    <row r="74" spans="1:3" ht="28.8">
      <c r="A74" s="10">
        <v>52</v>
      </c>
      <c r="B74" s="2" t="s">
        <v>73</v>
      </c>
      <c r="C74" s="100">
        <v>0</v>
      </c>
    </row>
    <row r="75" spans="1:3" ht="75" customHeight="1">
      <c r="A75" s="10">
        <v>53</v>
      </c>
      <c r="B75" s="2" t="s">
        <v>74</v>
      </c>
      <c r="C75" s="100">
        <v>0</v>
      </c>
    </row>
    <row r="76" spans="1:3" ht="73.2" customHeight="1">
      <c r="A76" s="10">
        <v>54</v>
      </c>
      <c r="B76" s="2" t="s">
        <v>75</v>
      </c>
      <c r="C76" s="100">
        <v>0</v>
      </c>
    </row>
    <row r="77" spans="1:3">
      <c r="A77" s="10" t="s">
        <v>76</v>
      </c>
      <c r="B77" s="2" t="s">
        <v>18</v>
      </c>
      <c r="C77" s="48"/>
    </row>
    <row r="78" spans="1:3" ht="57.6">
      <c r="A78" s="10">
        <v>55</v>
      </c>
      <c r="B78" s="2" t="s">
        <v>77</v>
      </c>
      <c r="C78" s="100">
        <v>0</v>
      </c>
    </row>
    <row r="79" spans="1:3">
      <c r="A79" s="10">
        <v>56</v>
      </c>
      <c r="B79" s="2" t="s">
        <v>18</v>
      </c>
      <c r="C79" s="100"/>
    </row>
    <row r="80" spans="1:3" ht="28.8">
      <c r="A80" s="10" t="s">
        <v>78</v>
      </c>
      <c r="B80" s="4" t="s">
        <v>79</v>
      </c>
      <c r="C80" s="127">
        <f>0</f>
        <v>0</v>
      </c>
    </row>
    <row r="81" spans="1:3">
      <c r="A81" s="10" t="s">
        <v>80</v>
      </c>
      <c r="B81" s="4" t="s">
        <v>81</v>
      </c>
      <c r="C81" s="101">
        <v>0</v>
      </c>
    </row>
    <row r="82" spans="1:3">
      <c r="A82" s="6">
        <v>57</v>
      </c>
      <c r="B82" s="5" t="s">
        <v>82</v>
      </c>
      <c r="C82" s="127">
        <f>C74+C75+C76+C78+C80</f>
        <v>0</v>
      </c>
    </row>
    <row r="83" spans="1:3">
      <c r="A83" s="6">
        <v>58</v>
      </c>
      <c r="B83" s="5" t="s">
        <v>83</v>
      </c>
      <c r="C83" s="153">
        <v>1734</v>
      </c>
    </row>
    <row r="84" spans="1:3">
      <c r="A84" s="6">
        <v>59</v>
      </c>
      <c r="B84" s="5" t="s">
        <v>84</v>
      </c>
      <c r="C84" s="153">
        <v>16518</v>
      </c>
    </row>
    <row r="85" spans="1:3">
      <c r="A85" s="6">
        <v>60</v>
      </c>
      <c r="B85" s="5" t="s">
        <v>85</v>
      </c>
      <c r="C85" s="153">
        <v>79862</v>
      </c>
    </row>
    <row r="86" spans="1:3">
      <c r="A86" s="482" t="s">
        <v>86</v>
      </c>
      <c r="B86" s="483"/>
      <c r="C86" s="483"/>
    </row>
    <row r="87" spans="1:3">
      <c r="A87" s="10">
        <v>61</v>
      </c>
      <c r="B87" s="11" t="s">
        <v>87</v>
      </c>
      <c r="C87" s="226">
        <v>0.17100000000000001</v>
      </c>
    </row>
    <row r="88" spans="1:3">
      <c r="A88" s="10">
        <v>62</v>
      </c>
      <c r="B88" s="11" t="s">
        <v>88</v>
      </c>
      <c r="C88" s="226">
        <v>0.185</v>
      </c>
    </row>
    <row r="89" spans="1:3">
      <c r="A89" s="10">
        <v>63</v>
      </c>
      <c r="B89" s="11" t="s">
        <v>89</v>
      </c>
      <c r="C89" s="226">
        <v>0.20699999999999999</v>
      </c>
    </row>
    <row r="90" spans="1:3">
      <c r="A90" s="10">
        <v>64</v>
      </c>
      <c r="B90" s="11" t="s">
        <v>90</v>
      </c>
      <c r="C90" s="462">
        <v>0.13700000000000001</v>
      </c>
    </row>
    <row r="91" spans="1:3">
      <c r="A91" s="10">
        <v>65</v>
      </c>
      <c r="B91" s="11" t="s">
        <v>91</v>
      </c>
      <c r="C91" s="462">
        <v>2.5000000000000001E-2</v>
      </c>
    </row>
    <row r="92" spans="1:3">
      <c r="A92" s="10">
        <v>66</v>
      </c>
      <c r="B92" s="11" t="s">
        <v>92</v>
      </c>
      <c r="C92" s="462">
        <v>0.02</v>
      </c>
    </row>
    <row r="93" spans="1:3">
      <c r="A93" s="10">
        <v>67</v>
      </c>
      <c r="B93" s="11" t="s">
        <v>93</v>
      </c>
      <c r="C93" s="462">
        <v>0.03</v>
      </c>
    </row>
    <row r="94" spans="1:3" ht="43.95" customHeight="1">
      <c r="A94" s="10" t="s">
        <v>94</v>
      </c>
      <c r="B94" s="8" t="s">
        <v>95</v>
      </c>
      <c r="C94" s="127">
        <v>0</v>
      </c>
    </row>
    <row r="95" spans="1:3" ht="28.8">
      <c r="A95" s="140" t="s">
        <v>96</v>
      </c>
      <c r="B95" s="141" t="s">
        <v>97</v>
      </c>
      <c r="C95" s="463">
        <v>1.7000000000000001E-2</v>
      </c>
    </row>
    <row r="96" spans="1:3" ht="28.8">
      <c r="A96" s="10">
        <v>68</v>
      </c>
      <c r="B96" s="9" t="s">
        <v>98</v>
      </c>
      <c r="C96" s="464">
        <f>C87-C90</f>
        <v>3.4000000000000002E-2</v>
      </c>
    </row>
    <row r="97" spans="1:3">
      <c r="A97" s="10">
        <v>69</v>
      </c>
      <c r="B97" s="4" t="s">
        <v>18</v>
      </c>
      <c r="C97" s="48"/>
    </row>
    <row r="98" spans="1:3">
      <c r="A98" s="10">
        <v>70</v>
      </c>
      <c r="B98" s="4" t="s">
        <v>18</v>
      </c>
      <c r="C98" s="48"/>
    </row>
    <row r="99" spans="1:3">
      <c r="A99" s="10">
        <v>71</v>
      </c>
      <c r="B99" s="4" t="s">
        <v>18</v>
      </c>
      <c r="C99" s="48"/>
    </row>
    <row r="100" spans="1:3">
      <c r="A100" s="482" t="s">
        <v>99</v>
      </c>
      <c r="B100" s="483"/>
      <c r="C100" s="483"/>
    </row>
    <row r="101" spans="1:3" ht="57.6">
      <c r="A101" s="10">
        <v>72</v>
      </c>
      <c r="B101" s="2" t="s">
        <v>100</v>
      </c>
      <c r="C101" s="129">
        <v>105.7569</v>
      </c>
    </row>
    <row r="102" spans="1:3" ht="57.6">
      <c r="A102" s="10">
        <v>73</v>
      </c>
      <c r="B102" s="2" t="s">
        <v>101</v>
      </c>
      <c r="C102" s="129">
        <v>745.48497899999995</v>
      </c>
    </row>
    <row r="103" spans="1:3">
      <c r="A103" s="10">
        <v>74</v>
      </c>
      <c r="B103" s="2" t="s">
        <v>18</v>
      </c>
      <c r="C103" s="49"/>
    </row>
    <row r="104" spans="1:3" ht="43.2">
      <c r="A104" s="10">
        <v>75</v>
      </c>
      <c r="B104" s="2" t="s">
        <v>102</v>
      </c>
      <c r="C104" s="100">
        <v>0</v>
      </c>
    </row>
    <row r="105" spans="1:3">
      <c r="A105" s="482" t="s">
        <v>103</v>
      </c>
      <c r="B105" s="483"/>
      <c r="C105" s="483"/>
    </row>
    <row r="106" spans="1:3" ht="43.95" customHeight="1">
      <c r="A106" s="10">
        <v>76</v>
      </c>
      <c r="B106" s="2" t="s">
        <v>104</v>
      </c>
      <c r="C106" s="100">
        <v>0</v>
      </c>
    </row>
    <row r="107" spans="1:3" ht="28.8">
      <c r="A107" s="10">
        <v>77</v>
      </c>
      <c r="B107" s="2" t="s">
        <v>105</v>
      </c>
      <c r="C107" s="100">
        <v>0</v>
      </c>
    </row>
    <row r="108" spans="1:3">
      <c r="A108" s="484">
        <v>78</v>
      </c>
      <c r="B108" s="485" t="s">
        <v>106</v>
      </c>
      <c r="C108" s="137">
        <v>0</v>
      </c>
    </row>
    <row r="109" spans="1:3">
      <c r="A109" s="484"/>
      <c r="B109" s="485"/>
      <c r="C109" s="137">
        <v>0</v>
      </c>
    </row>
    <row r="110" spans="1:3">
      <c r="A110" s="484"/>
      <c r="B110" s="485"/>
      <c r="C110" s="137">
        <v>0</v>
      </c>
    </row>
    <row r="111" spans="1:3">
      <c r="A111" s="484"/>
      <c r="B111" s="485"/>
      <c r="C111" s="137">
        <v>0</v>
      </c>
    </row>
    <row r="112" spans="1:3" ht="28.8">
      <c r="A112" s="10">
        <v>79</v>
      </c>
      <c r="B112" s="2" t="s">
        <v>107</v>
      </c>
      <c r="C112" s="100">
        <v>0</v>
      </c>
    </row>
    <row r="113" spans="1:3">
      <c r="A113" s="480" t="s">
        <v>108</v>
      </c>
      <c r="B113" s="481"/>
      <c r="C113" s="481"/>
    </row>
    <row r="114" spans="1:3">
      <c r="A114" s="10">
        <v>80</v>
      </c>
      <c r="B114" s="2" t="s">
        <v>109</v>
      </c>
      <c r="C114" s="127">
        <v>0</v>
      </c>
    </row>
    <row r="115" spans="1:3" ht="28.8">
      <c r="A115" s="10">
        <v>81</v>
      </c>
      <c r="B115" s="2" t="s">
        <v>110</v>
      </c>
      <c r="C115" s="127">
        <v>0</v>
      </c>
    </row>
    <row r="116" spans="1:3" ht="31.2" customHeight="1">
      <c r="A116" s="10">
        <v>82</v>
      </c>
      <c r="B116" s="2" t="s">
        <v>112</v>
      </c>
      <c r="C116" s="127">
        <v>0</v>
      </c>
    </row>
    <row r="117" spans="1:3" ht="28.8">
      <c r="A117" s="10">
        <v>83</v>
      </c>
      <c r="B117" s="2" t="s">
        <v>113</v>
      </c>
      <c r="C117" s="127">
        <v>0</v>
      </c>
    </row>
    <row r="118" spans="1:3">
      <c r="A118" s="10">
        <v>84</v>
      </c>
      <c r="B118" s="2" t="s">
        <v>114</v>
      </c>
      <c r="C118" s="127">
        <v>0</v>
      </c>
    </row>
    <row r="119" spans="1:3" ht="28.8">
      <c r="A119" s="10">
        <v>85</v>
      </c>
      <c r="B119" s="2" t="s">
        <v>115</v>
      </c>
      <c r="C119" s="127">
        <v>0</v>
      </c>
    </row>
  </sheetData>
  <mergeCells count="15">
    <mergeCell ref="A4:A5"/>
    <mergeCell ref="B4:B5"/>
    <mergeCell ref="C4:C5"/>
    <mergeCell ref="A67:C67"/>
    <mergeCell ref="A6:C6"/>
    <mergeCell ref="A18:C18"/>
    <mergeCell ref="A49:C49"/>
    <mergeCell ref="A56:C56"/>
    <mergeCell ref="A113:C113"/>
    <mergeCell ref="A73:C73"/>
    <mergeCell ref="A86:C86"/>
    <mergeCell ref="A100:C100"/>
    <mergeCell ref="A105:C105"/>
    <mergeCell ref="A108:A111"/>
    <mergeCell ref="B108:B11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DC4E8-94AF-421E-A95A-6C03FD485B28}">
  <dimension ref="A1:B37"/>
  <sheetViews>
    <sheetView showGridLines="0" workbookViewId="0">
      <selection activeCell="B16" sqref="B16"/>
    </sheetView>
  </sheetViews>
  <sheetFormatPr baseColWidth="10" defaultRowHeight="14.4"/>
  <cols>
    <col min="1" max="1" width="40.6640625" customWidth="1"/>
    <col min="2" max="2" width="41.6640625" customWidth="1"/>
    <col min="7" max="7" width="19.6640625" customWidth="1"/>
    <col min="8" max="8" width="16.6640625" customWidth="1"/>
    <col min="9" max="9" width="16.33203125" customWidth="1"/>
    <col min="10" max="10" width="18.33203125" customWidth="1"/>
  </cols>
  <sheetData>
    <row r="1" spans="1:2" ht="25.8">
      <c r="A1" s="164" t="s">
        <v>1128</v>
      </c>
    </row>
    <row r="2" spans="1:2" s="99" customFormat="1">
      <c r="A2" s="294"/>
    </row>
    <row r="3" spans="1:2" s="99" customFormat="1">
      <c r="A3" s="294"/>
    </row>
    <row r="4" spans="1:2">
      <c r="A4" s="491"/>
      <c r="B4" s="429" t="s">
        <v>862</v>
      </c>
    </row>
    <row r="5" spans="1:2">
      <c r="A5" s="492"/>
      <c r="B5" s="430">
        <v>44926</v>
      </c>
    </row>
    <row r="6" spans="1:2" ht="19.95" customHeight="1">
      <c r="A6" s="490" t="s">
        <v>428</v>
      </c>
      <c r="B6" s="490"/>
    </row>
    <row r="7" spans="1:2">
      <c r="A7" s="431" t="s">
        <v>1130</v>
      </c>
      <c r="B7" s="124">
        <v>590</v>
      </c>
    </row>
    <row r="8" spans="1:2">
      <c r="A8" s="406" t="s">
        <v>1131</v>
      </c>
      <c r="B8" s="124">
        <v>6198</v>
      </c>
    </row>
    <row r="9" spans="1:2">
      <c r="A9" s="406" t="s">
        <v>1132</v>
      </c>
      <c r="B9" s="124">
        <v>123852</v>
      </c>
    </row>
    <row r="10" spans="1:2">
      <c r="A10" s="407" t="s">
        <v>1133</v>
      </c>
      <c r="B10" s="124">
        <v>22851</v>
      </c>
    </row>
    <row r="11" spans="1:2">
      <c r="A11" s="407" t="s">
        <v>1134</v>
      </c>
      <c r="B11" s="124">
        <v>230</v>
      </c>
    </row>
    <row r="12" spans="1:2">
      <c r="A12" s="407" t="s">
        <v>1135</v>
      </c>
      <c r="B12" s="124">
        <v>1440</v>
      </c>
    </row>
    <row r="13" spans="1:2">
      <c r="A13" s="407" t="s">
        <v>1136</v>
      </c>
      <c r="B13" s="124">
        <v>0</v>
      </c>
    </row>
    <row r="14" spans="1:2">
      <c r="A14" s="407" t="s">
        <v>1137</v>
      </c>
      <c r="B14" s="124">
        <v>1437</v>
      </c>
    </row>
    <row r="15" spans="1:2">
      <c r="A15" s="407" t="s">
        <v>1138</v>
      </c>
      <c r="B15" s="124">
        <v>80</v>
      </c>
    </row>
    <row r="16" spans="1:2">
      <c r="A16" s="407" t="s">
        <v>1139</v>
      </c>
      <c r="B16" s="124">
        <v>458</v>
      </c>
    </row>
    <row r="17" spans="1:2">
      <c r="A17" s="407" t="s">
        <v>1140</v>
      </c>
      <c r="B17" s="124">
        <v>298</v>
      </c>
    </row>
    <row r="18" spans="1:2">
      <c r="A18" s="432" t="s">
        <v>860</v>
      </c>
      <c r="B18" s="433">
        <v>157435</v>
      </c>
    </row>
    <row r="19" spans="1:2">
      <c r="A19" s="490" t="s">
        <v>1129</v>
      </c>
      <c r="B19" s="490"/>
    </row>
    <row r="20" spans="1:2">
      <c r="A20" s="431" t="s">
        <v>1141</v>
      </c>
      <c r="B20" s="124">
        <v>3507</v>
      </c>
    </row>
    <row r="21" spans="1:2">
      <c r="A21" s="406" t="s">
        <v>1142</v>
      </c>
      <c r="B21" s="124">
        <v>65596</v>
      </c>
    </row>
    <row r="22" spans="1:2">
      <c r="A22" s="406" t="s">
        <v>1143</v>
      </c>
      <c r="B22" s="124">
        <v>62758</v>
      </c>
    </row>
    <row r="23" spans="1:2">
      <c r="A23" s="407" t="s">
        <v>1144</v>
      </c>
      <c r="B23" s="124">
        <v>2599</v>
      </c>
    </row>
    <row r="24" spans="1:2">
      <c r="A24" s="407" t="s">
        <v>1145</v>
      </c>
      <c r="B24" s="124">
        <v>358</v>
      </c>
    </row>
    <row r="25" spans="1:2">
      <c r="A25" s="407" t="s">
        <v>1146</v>
      </c>
      <c r="B25" s="124">
        <v>490</v>
      </c>
    </row>
    <row r="26" spans="1:2">
      <c r="A26" s="407" t="s">
        <v>1147</v>
      </c>
      <c r="B26" s="124">
        <v>129</v>
      </c>
    </row>
    <row r="27" spans="1:2">
      <c r="A27" s="407" t="s">
        <v>1148</v>
      </c>
      <c r="B27" s="124">
        <v>64</v>
      </c>
    </row>
    <row r="28" spans="1:2">
      <c r="A28" s="407" t="s">
        <v>1149</v>
      </c>
      <c r="B28" s="124">
        <v>4491</v>
      </c>
    </row>
    <row r="29" spans="1:2">
      <c r="A29" s="407" t="s">
        <v>1150</v>
      </c>
      <c r="B29" s="124">
        <v>1662</v>
      </c>
    </row>
    <row r="30" spans="1:2">
      <c r="A30" s="432" t="s">
        <v>861</v>
      </c>
      <c r="B30" s="433">
        <v>141655</v>
      </c>
    </row>
    <row r="31" spans="1:2">
      <c r="A31" s="490" t="s">
        <v>170</v>
      </c>
      <c r="B31" s="490"/>
    </row>
    <row r="32" spans="1:2">
      <c r="A32" s="431" t="s">
        <v>1155</v>
      </c>
      <c r="B32" s="124">
        <v>5196</v>
      </c>
    </row>
    <row r="33" spans="1:2">
      <c r="A33" s="406" t="s">
        <v>1156</v>
      </c>
      <c r="B33" s="124">
        <v>1085</v>
      </c>
    </row>
    <row r="34" spans="1:2">
      <c r="A34" s="406" t="s">
        <v>1157</v>
      </c>
      <c r="B34" s="124">
        <v>9499</v>
      </c>
    </row>
    <row r="35" spans="1:2">
      <c r="A35" s="408" t="s">
        <v>1158</v>
      </c>
      <c r="B35" s="409">
        <v>15779</v>
      </c>
    </row>
    <row r="36" spans="1:2">
      <c r="A36" s="493"/>
      <c r="B36" s="494"/>
    </row>
    <row r="37" spans="1:2">
      <c r="A37" s="413" t="s">
        <v>864</v>
      </c>
      <c r="B37" s="416">
        <v>157435</v>
      </c>
    </row>
  </sheetData>
  <mergeCells count="5">
    <mergeCell ref="A31:B31"/>
    <mergeCell ref="A4:A5"/>
    <mergeCell ref="A6:B6"/>
    <mergeCell ref="A19:B19"/>
    <mergeCell ref="A36:B3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CBA1F-2418-4B61-A8A8-7F77C5D67A66}">
  <dimension ref="A1:O45"/>
  <sheetViews>
    <sheetView showGridLines="0" zoomScale="80" zoomScaleNormal="80" workbookViewId="0"/>
  </sheetViews>
  <sheetFormatPr baseColWidth="10" defaultColWidth="11.44140625" defaultRowHeight="14.4"/>
  <cols>
    <col min="1" max="1" width="3.44140625" style="54" customWidth="1"/>
    <col min="2" max="2" width="61.88671875" style="54" customWidth="1"/>
    <col min="3" max="4" width="22.6640625" style="54" customWidth="1"/>
    <col min="5" max="9" width="23.109375" style="54" customWidth="1"/>
    <col min="10" max="11" width="21.5546875" style="54" customWidth="1"/>
    <col min="12" max="15" width="21.44140625" style="54" customWidth="1"/>
    <col min="16" max="16384" width="11.44140625" style="13"/>
  </cols>
  <sheetData>
    <row r="1" spans="1:15" ht="25.8">
      <c r="A1" s="164" t="s">
        <v>215</v>
      </c>
    </row>
    <row r="3" spans="1:15" ht="15" customHeight="1">
      <c r="A3" s="55"/>
      <c r="B3" s="55"/>
      <c r="C3" s="55"/>
      <c r="D3" s="55"/>
      <c r="E3" s="55"/>
      <c r="F3" s="55"/>
      <c r="G3" s="55"/>
      <c r="H3" s="55"/>
      <c r="I3" s="55"/>
      <c r="J3" s="55"/>
      <c r="K3" s="55"/>
      <c r="L3" s="55"/>
      <c r="M3" s="55"/>
      <c r="N3" s="55"/>
      <c r="O3" s="55"/>
    </row>
    <row r="4" spans="1:15">
      <c r="A4" s="56">
        <v>1</v>
      </c>
      <c r="B4" s="56" t="s">
        <v>216</v>
      </c>
      <c r="C4" s="57" t="s">
        <v>217</v>
      </c>
      <c r="D4" s="57" t="s">
        <v>217</v>
      </c>
      <c r="E4" s="57" t="s">
        <v>217</v>
      </c>
      <c r="F4" s="57" t="s">
        <v>217</v>
      </c>
      <c r="G4" s="57" t="s">
        <v>217</v>
      </c>
      <c r="H4" s="57" t="s">
        <v>217</v>
      </c>
      <c r="I4" s="57" t="s">
        <v>217</v>
      </c>
      <c r="J4" s="57" t="s">
        <v>217</v>
      </c>
      <c r="K4" s="57" t="s">
        <v>217</v>
      </c>
      <c r="L4" s="57" t="s">
        <v>217</v>
      </c>
      <c r="M4" s="57" t="s">
        <v>217</v>
      </c>
      <c r="N4" s="57" t="s">
        <v>217</v>
      </c>
      <c r="O4" s="57" t="s">
        <v>217</v>
      </c>
    </row>
    <row r="5" spans="1:15">
      <c r="A5" s="56">
        <v>2</v>
      </c>
      <c r="B5" s="56" t="s">
        <v>218</v>
      </c>
      <c r="C5" s="57" t="s">
        <v>219</v>
      </c>
      <c r="D5" s="57" t="s">
        <v>220</v>
      </c>
      <c r="E5" s="57" t="s">
        <v>221</v>
      </c>
      <c r="F5" s="57" t="s">
        <v>222</v>
      </c>
      <c r="G5" s="57" t="s">
        <v>223</v>
      </c>
      <c r="H5" s="57" t="s">
        <v>224</v>
      </c>
      <c r="I5" s="57" t="s">
        <v>1117</v>
      </c>
      <c r="J5" s="57" t="s">
        <v>225</v>
      </c>
      <c r="K5" s="57" t="s">
        <v>226</v>
      </c>
      <c r="L5" s="57" t="s">
        <v>227</v>
      </c>
      <c r="M5" s="57" t="s">
        <v>228</v>
      </c>
      <c r="N5" s="57" t="s">
        <v>229</v>
      </c>
      <c r="O5" s="57" t="s">
        <v>1120</v>
      </c>
    </row>
    <row r="6" spans="1:15">
      <c r="A6" s="56">
        <v>3</v>
      </c>
      <c r="B6" s="56" t="s">
        <v>230</v>
      </c>
      <c r="C6" s="57" t="s">
        <v>231</v>
      </c>
      <c r="D6" s="57" t="s">
        <v>231</v>
      </c>
      <c r="E6" s="57" t="s">
        <v>231</v>
      </c>
      <c r="F6" s="57" t="s">
        <v>231</v>
      </c>
      <c r="G6" s="57" t="s">
        <v>231</v>
      </c>
      <c r="H6" s="57" t="s">
        <v>231</v>
      </c>
      <c r="I6" s="57" t="s">
        <v>231</v>
      </c>
      <c r="J6" s="57" t="s">
        <v>231</v>
      </c>
      <c r="K6" s="57" t="s">
        <v>231</v>
      </c>
      <c r="L6" s="57" t="s">
        <v>231</v>
      </c>
      <c r="M6" s="57" t="s">
        <v>231</v>
      </c>
      <c r="N6" s="57" t="s">
        <v>231</v>
      </c>
      <c r="O6" s="57" t="s">
        <v>231</v>
      </c>
    </row>
    <row r="7" spans="1:15">
      <c r="A7" s="56"/>
      <c r="B7" s="58" t="s">
        <v>232</v>
      </c>
      <c r="C7" s="59"/>
      <c r="D7" s="59"/>
      <c r="E7" s="59"/>
      <c r="F7" s="59"/>
      <c r="G7" s="59"/>
      <c r="H7" s="59"/>
      <c r="I7" s="59"/>
      <c r="J7" s="59"/>
      <c r="K7" s="59"/>
      <c r="L7" s="59"/>
      <c r="M7" s="59"/>
      <c r="N7" s="59"/>
      <c r="O7" s="59"/>
    </row>
    <row r="8" spans="1:15">
      <c r="A8" s="56">
        <v>4</v>
      </c>
      <c r="B8" s="56" t="s">
        <v>233</v>
      </c>
      <c r="C8" s="57" t="s">
        <v>87</v>
      </c>
      <c r="D8" s="57" t="s">
        <v>234</v>
      </c>
      <c r="E8" s="57" t="s">
        <v>234</v>
      </c>
      <c r="F8" s="57" t="s">
        <v>234</v>
      </c>
      <c r="G8" s="57" t="s">
        <v>234</v>
      </c>
      <c r="H8" s="57" t="s">
        <v>234</v>
      </c>
      <c r="I8" s="57" t="s">
        <v>234</v>
      </c>
      <c r="J8" s="57" t="s">
        <v>235</v>
      </c>
      <c r="K8" s="57" t="s">
        <v>235</v>
      </c>
      <c r="L8" s="57" t="s">
        <v>235</v>
      </c>
      <c r="M8" s="57" t="s">
        <v>235</v>
      </c>
      <c r="N8" s="57" t="s">
        <v>235</v>
      </c>
      <c r="O8" s="57" t="s">
        <v>235</v>
      </c>
    </row>
    <row r="9" spans="1:15">
      <c r="A9" s="56">
        <v>5</v>
      </c>
      <c r="B9" s="56" t="s">
        <v>236</v>
      </c>
      <c r="C9" s="57" t="s">
        <v>87</v>
      </c>
      <c r="D9" s="57" t="s">
        <v>234</v>
      </c>
      <c r="E9" s="57" t="s">
        <v>234</v>
      </c>
      <c r="F9" s="57" t="s">
        <v>234</v>
      </c>
      <c r="G9" s="57" t="s">
        <v>234</v>
      </c>
      <c r="H9" s="57" t="s">
        <v>234</v>
      </c>
      <c r="I9" s="57" t="s">
        <v>234</v>
      </c>
      <c r="J9" s="57" t="s">
        <v>235</v>
      </c>
      <c r="K9" s="57" t="s">
        <v>235</v>
      </c>
      <c r="L9" s="57" t="s">
        <v>235</v>
      </c>
      <c r="M9" s="57" t="s">
        <v>235</v>
      </c>
      <c r="N9" s="57" t="s">
        <v>235</v>
      </c>
      <c r="O9" s="57" t="s">
        <v>235</v>
      </c>
    </row>
    <row r="10" spans="1:15">
      <c r="A10" s="56">
        <v>6</v>
      </c>
      <c r="B10" s="56" t="s">
        <v>237</v>
      </c>
      <c r="C10" s="57" t="s">
        <v>238</v>
      </c>
      <c r="D10" s="57" t="s">
        <v>238</v>
      </c>
      <c r="E10" s="57" t="s">
        <v>238</v>
      </c>
      <c r="F10" s="57" t="s">
        <v>238</v>
      </c>
      <c r="G10" s="57" t="s">
        <v>238</v>
      </c>
      <c r="H10" s="57" t="s">
        <v>238</v>
      </c>
      <c r="I10" s="57" t="s">
        <v>238</v>
      </c>
      <c r="J10" s="57" t="s">
        <v>238</v>
      </c>
      <c r="K10" s="57" t="s">
        <v>238</v>
      </c>
      <c r="L10" s="57" t="s">
        <v>238</v>
      </c>
      <c r="M10" s="57" t="s">
        <v>238</v>
      </c>
      <c r="N10" s="57" t="s">
        <v>238</v>
      </c>
      <c r="O10" s="57" t="s">
        <v>238</v>
      </c>
    </row>
    <row r="11" spans="1:15">
      <c r="A11" s="56">
        <v>7</v>
      </c>
      <c r="B11" s="56" t="s">
        <v>239</v>
      </c>
      <c r="C11" s="60" t="s">
        <v>240</v>
      </c>
      <c r="D11" s="60" t="s">
        <v>241</v>
      </c>
      <c r="E11" s="60" t="s">
        <v>241</v>
      </c>
      <c r="F11" s="60" t="s">
        <v>241</v>
      </c>
      <c r="G11" s="60" t="s">
        <v>241</v>
      </c>
      <c r="H11" s="60" t="s">
        <v>241</v>
      </c>
      <c r="I11" s="60" t="s">
        <v>241</v>
      </c>
      <c r="J11" s="60" t="s">
        <v>242</v>
      </c>
      <c r="K11" s="60" t="s">
        <v>242</v>
      </c>
      <c r="L11" s="60" t="s">
        <v>242</v>
      </c>
      <c r="M11" s="60" t="s">
        <v>242</v>
      </c>
      <c r="N11" s="60" t="s">
        <v>242</v>
      </c>
      <c r="O11" s="60" t="s">
        <v>242</v>
      </c>
    </row>
    <row r="12" spans="1:15">
      <c r="A12" s="56">
        <v>8</v>
      </c>
      <c r="B12" s="56" t="s">
        <v>243</v>
      </c>
      <c r="C12" s="57" t="s">
        <v>1152</v>
      </c>
      <c r="D12" s="57" t="s">
        <v>244</v>
      </c>
      <c r="E12" s="57" t="s">
        <v>247</v>
      </c>
      <c r="F12" s="57" t="s">
        <v>248</v>
      </c>
      <c r="G12" s="57" t="s">
        <v>249</v>
      </c>
      <c r="H12" s="57" t="s">
        <v>250</v>
      </c>
      <c r="I12" s="57" t="s">
        <v>246</v>
      </c>
      <c r="J12" s="57" t="s">
        <v>245</v>
      </c>
      <c r="K12" s="57" t="s">
        <v>245</v>
      </c>
      <c r="L12" s="57" t="s">
        <v>251</v>
      </c>
      <c r="M12" s="57" t="s">
        <v>252</v>
      </c>
      <c r="N12" s="57" t="s">
        <v>253</v>
      </c>
      <c r="O12" s="57" t="s">
        <v>249</v>
      </c>
    </row>
    <row r="13" spans="1:15">
      <c r="A13" s="56">
        <v>9</v>
      </c>
      <c r="B13" s="56" t="s">
        <v>254</v>
      </c>
      <c r="C13" s="57" t="s">
        <v>1151</v>
      </c>
      <c r="D13" s="57" t="s">
        <v>244</v>
      </c>
      <c r="E13" s="57" t="s">
        <v>247</v>
      </c>
      <c r="F13" s="57" t="s">
        <v>248</v>
      </c>
      <c r="G13" s="57" t="s">
        <v>249</v>
      </c>
      <c r="H13" s="57" t="s">
        <v>250</v>
      </c>
      <c r="I13" s="57" t="s">
        <v>246</v>
      </c>
      <c r="J13" s="57" t="s">
        <v>245</v>
      </c>
      <c r="K13" s="57" t="s">
        <v>245</v>
      </c>
      <c r="L13" s="57" t="s">
        <v>251</v>
      </c>
      <c r="M13" s="57" t="s">
        <v>252</v>
      </c>
      <c r="N13" s="57" t="s">
        <v>253</v>
      </c>
      <c r="O13" s="57" t="s">
        <v>249</v>
      </c>
    </row>
    <row r="14" spans="1:15">
      <c r="A14" s="61" t="s">
        <v>255</v>
      </c>
      <c r="B14" s="56" t="s">
        <v>256</v>
      </c>
      <c r="C14" s="57" t="s">
        <v>257</v>
      </c>
      <c r="D14" s="57" t="s">
        <v>258</v>
      </c>
      <c r="E14" s="57" t="s">
        <v>258</v>
      </c>
      <c r="F14" s="57" t="s">
        <v>258</v>
      </c>
      <c r="G14" s="57" t="s">
        <v>258</v>
      </c>
      <c r="H14" s="57" t="s">
        <v>258</v>
      </c>
      <c r="I14" s="57" t="s">
        <v>258</v>
      </c>
      <c r="J14" s="57" t="s">
        <v>258</v>
      </c>
      <c r="K14" s="57" t="s">
        <v>258</v>
      </c>
      <c r="L14" s="57" t="s">
        <v>258</v>
      </c>
      <c r="M14" s="57" t="s">
        <v>258</v>
      </c>
      <c r="N14" s="57" t="s">
        <v>258</v>
      </c>
      <c r="O14" s="57" t="s">
        <v>258</v>
      </c>
    </row>
    <row r="15" spans="1:15">
      <c r="A15" s="61" t="s">
        <v>259</v>
      </c>
      <c r="B15" s="56" t="s">
        <v>260</v>
      </c>
      <c r="C15" s="57" t="s">
        <v>257</v>
      </c>
      <c r="D15" s="57" t="s">
        <v>261</v>
      </c>
      <c r="E15" s="57" t="s">
        <v>261</v>
      </c>
      <c r="F15" s="57" t="s">
        <v>261</v>
      </c>
      <c r="G15" s="57" t="s">
        <v>261</v>
      </c>
      <c r="H15" s="57" t="s">
        <v>261</v>
      </c>
      <c r="I15" s="57" t="s">
        <v>261</v>
      </c>
      <c r="J15" s="57" t="s">
        <v>261</v>
      </c>
      <c r="K15" s="57" t="s">
        <v>261</v>
      </c>
      <c r="L15" s="57" t="s">
        <v>261</v>
      </c>
      <c r="M15" s="57" t="s">
        <v>261</v>
      </c>
      <c r="N15" s="57" t="s">
        <v>261</v>
      </c>
      <c r="O15" s="57" t="s">
        <v>261</v>
      </c>
    </row>
    <row r="16" spans="1:15">
      <c r="A16" s="56">
        <v>10</v>
      </c>
      <c r="B16" s="56" t="s">
        <v>262</v>
      </c>
      <c r="C16" s="57" t="s">
        <v>263</v>
      </c>
      <c r="D16" s="57" t="s">
        <v>264</v>
      </c>
      <c r="E16" s="57" t="s">
        <v>264</v>
      </c>
      <c r="F16" s="57" t="s">
        <v>264</v>
      </c>
      <c r="G16" s="57" t="s">
        <v>264</v>
      </c>
      <c r="H16" s="57" t="s">
        <v>264</v>
      </c>
      <c r="I16" s="57" t="s">
        <v>264</v>
      </c>
      <c r="J16" s="57" t="s">
        <v>264</v>
      </c>
      <c r="K16" s="57" t="s">
        <v>264</v>
      </c>
      <c r="L16" s="57" t="s">
        <v>264</v>
      </c>
      <c r="M16" s="57" t="s">
        <v>264</v>
      </c>
      <c r="N16" s="57" t="s">
        <v>264</v>
      </c>
      <c r="O16" s="57" t="s">
        <v>264</v>
      </c>
    </row>
    <row r="17" spans="1:15">
      <c r="A17" s="56">
        <v>11</v>
      </c>
      <c r="B17" s="56" t="s">
        <v>265</v>
      </c>
      <c r="C17" s="62" t="s">
        <v>266</v>
      </c>
      <c r="D17" s="62">
        <v>42550</v>
      </c>
      <c r="E17" s="62">
        <v>43776</v>
      </c>
      <c r="F17" s="62" t="s">
        <v>267</v>
      </c>
      <c r="G17" s="62" t="s">
        <v>268</v>
      </c>
      <c r="H17" s="62">
        <v>44510</v>
      </c>
      <c r="I17" s="62">
        <v>44796</v>
      </c>
      <c r="J17" s="62">
        <v>43265</v>
      </c>
      <c r="K17" s="62">
        <v>43357</v>
      </c>
      <c r="L17" s="62">
        <v>43427</v>
      </c>
      <c r="M17" s="62">
        <v>43811</v>
      </c>
      <c r="N17" s="62" t="s">
        <v>269</v>
      </c>
      <c r="O17" s="62" t="s">
        <v>1121</v>
      </c>
    </row>
    <row r="18" spans="1:15">
      <c r="A18" s="56">
        <v>12</v>
      </c>
      <c r="B18" s="56" t="s">
        <v>270</v>
      </c>
      <c r="C18" s="57" t="s">
        <v>271</v>
      </c>
      <c r="D18" s="57" t="s">
        <v>271</v>
      </c>
      <c r="E18" s="57" t="s">
        <v>271</v>
      </c>
      <c r="F18" s="57" t="s">
        <v>271</v>
      </c>
      <c r="G18" s="57" t="s">
        <v>271</v>
      </c>
      <c r="H18" s="57" t="s">
        <v>271</v>
      </c>
      <c r="I18" s="57" t="s">
        <v>271</v>
      </c>
      <c r="J18" s="57" t="s">
        <v>272</v>
      </c>
      <c r="K18" s="57" t="s">
        <v>272</v>
      </c>
      <c r="L18" s="57" t="s">
        <v>272</v>
      </c>
      <c r="M18" s="57" t="s">
        <v>272</v>
      </c>
      <c r="N18" s="57" t="s">
        <v>272</v>
      </c>
      <c r="O18" s="57" t="s">
        <v>272</v>
      </c>
    </row>
    <row r="19" spans="1:15">
      <c r="A19" s="56">
        <v>13</v>
      </c>
      <c r="B19" s="56" t="s">
        <v>273</v>
      </c>
      <c r="C19" s="63" t="s">
        <v>274</v>
      </c>
      <c r="D19" s="63" t="s">
        <v>274</v>
      </c>
      <c r="E19" s="63" t="s">
        <v>274</v>
      </c>
      <c r="F19" s="63" t="s">
        <v>274</v>
      </c>
      <c r="G19" s="63" t="s">
        <v>274</v>
      </c>
      <c r="H19" s="63" t="s">
        <v>274</v>
      </c>
      <c r="I19" s="63" t="s">
        <v>274</v>
      </c>
      <c r="J19" s="62">
        <v>46918</v>
      </c>
      <c r="K19" s="62">
        <v>47010</v>
      </c>
      <c r="L19" s="62">
        <v>47080</v>
      </c>
      <c r="M19" s="62">
        <v>47464</v>
      </c>
      <c r="N19" s="62" t="s">
        <v>275</v>
      </c>
      <c r="O19" s="62" t="s">
        <v>1122</v>
      </c>
    </row>
    <row r="20" spans="1:15">
      <c r="A20" s="56">
        <v>14</v>
      </c>
      <c r="B20" s="56" t="s">
        <v>276</v>
      </c>
      <c r="C20" s="57" t="s">
        <v>257</v>
      </c>
      <c r="D20" s="57" t="s">
        <v>277</v>
      </c>
      <c r="E20" s="57" t="s">
        <v>277</v>
      </c>
      <c r="F20" s="57" t="s">
        <v>277</v>
      </c>
      <c r="G20" s="57" t="s">
        <v>277</v>
      </c>
      <c r="H20" s="57" t="s">
        <v>277</v>
      </c>
      <c r="I20" s="57" t="s">
        <v>277</v>
      </c>
      <c r="J20" s="57" t="s">
        <v>277</v>
      </c>
      <c r="K20" s="57" t="s">
        <v>277</v>
      </c>
      <c r="L20" s="57" t="s">
        <v>277</v>
      </c>
      <c r="M20" s="57" t="s">
        <v>277</v>
      </c>
      <c r="N20" s="57" t="s">
        <v>277</v>
      </c>
      <c r="O20" s="57" t="s">
        <v>277</v>
      </c>
    </row>
    <row r="21" spans="1:15" ht="57.6">
      <c r="A21" s="56">
        <v>15</v>
      </c>
      <c r="B21" s="56" t="s">
        <v>278</v>
      </c>
      <c r="C21" s="64" t="s">
        <v>257</v>
      </c>
      <c r="D21" s="64" t="s">
        <v>279</v>
      </c>
      <c r="E21" s="64" t="s">
        <v>280</v>
      </c>
      <c r="F21" s="64" t="s">
        <v>281</v>
      </c>
      <c r="G21" s="64" t="s">
        <v>282</v>
      </c>
      <c r="H21" s="64" t="s">
        <v>283</v>
      </c>
      <c r="I21" s="64" t="s">
        <v>1118</v>
      </c>
      <c r="J21" s="64" t="s">
        <v>284</v>
      </c>
      <c r="K21" s="64" t="s">
        <v>285</v>
      </c>
      <c r="L21" s="64" t="s">
        <v>286</v>
      </c>
      <c r="M21" s="64" t="s">
        <v>287</v>
      </c>
      <c r="N21" s="64" t="s">
        <v>288</v>
      </c>
      <c r="O21" s="64" t="s">
        <v>1123</v>
      </c>
    </row>
    <row r="22" spans="1:15" ht="28.8">
      <c r="A22" s="56">
        <v>16</v>
      </c>
      <c r="B22" s="56" t="s">
        <v>289</v>
      </c>
      <c r="C22" s="60" t="s">
        <v>257</v>
      </c>
      <c r="D22" s="60" t="s">
        <v>290</v>
      </c>
      <c r="E22" s="60" t="s">
        <v>291</v>
      </c>
      <c r="F22" s="60" t="s">
        <v>292</v>
      </c>
      <c r="G22" s="60" t="s">
        <v>293</v>
      </c>
      <c r="H22" s="60" t="s">
        <v>294</v>
      </c>
      <c r="I22" s="60" t="s">
        <v>1153</v>
      </c>
      <c r="J22" s="60" t="s">
        <v>295</v>
      </c>
      <c r="K22" s="60" t="s">
        <v>296</v>
      </c>
      <c r="L22" s="60" t="s">
        <v>297</v>
      </c>
      <c r="M22" s="60" t="s">
        <v>298</v>
      </c>
      <c r="N22" s="60" t="s">
        <v>299</v>
      </c>
      <c r="O22" s="60" t="s">
        <v>1154</v>
      </c>
    </row>
    <row r="23" spans="1:15">
      <c r="A23" s="56"/>
      <c r="B23" s="58" t="s">
        <v>300</v>
      </c>
      <c r="C23" s="59"/>
      <c r="D23" s="59"/>
      <c r="E23" s="59"/>
      <c r="F23" s="59"/>
      <c r="G23" s="59"/>
      <c r="H23" s="59"/>
      <c r="I23" s="59"/>
      <c r="J23" s="59"/>
      <c r="K23" s="59"/>
      <c r="L23" s="59"/>
      <c r="M23" s="59"/>
      <c r="N23" s="59"/>
      <c r="O23" s="59"/>
    </row>
    <row r="24" spans="1:15">
      <c r="A24" s="56">
        <v>17</v>
      </c>
      <c r="B24" s="56" t="s">
        <v>301</v>
      </c>
      <c r="C24" s="57" t="s">
        <v>302</v>
      </c>
      <c r="D24" s="57" t="s">
        <v>303</v>
      </c>
      <c r="E24" s="57" t="s">
        <v>302</v>
      </c>
      <c r="F24" s="57" t="s">
        <v>302</v>
      </c>
      <c r="G24" s="57" t="s">
        <v>302</v>
      </c>
      <c r="H24" s="57" t="s">
        <v>302</v>
      </c>
      <c r="I24" s="57" t="s">
        <v>302</v>
      </c>
      <c r="J24" s="57" t="s">
        <v>302</v>
      </c>
      <c r="K24" s="57" t="s">
        <v>302</v>
      </c>
      <c r="L24" s="57" t="s">
        <v>302</v>
      </c>
      <c r="M24" s="57" t="s">
        <v>302</v>
      </c>
      <c r="N24" s="57" t="s">
        <v>302</v>
      </c>
      <c r="O24" s="57" t="s">
        <v>303</v>
      </c>
    </row>
    <row r="25" spans="1:15">
      <c r="A25" s="56">
        <v>18</v>
      </c>
      <c r="B25" s="56" t="s">
        <v>304</v>
      </c>
      <c r="C25" s="60" t="s">
        <v>257</v>
      </c>
      <c r="D25" s="60" t="s">
        <v>305</v>
      </c>
      <c r="E25" s="60" t="s">
        <v>306</v>
      </c>
      <c r="F25" s="60" t="s">
        <v>307</v>
      </c>
      <c r="G25" s="60" t="s">
        <v>308</v>
      </c>
      <c r="H25" s="60" t="s">
        <v>309</v>
      </c>
      <c r="I25" s="60" t="s">
        <v>1119</v>
      </c>
      <c r="J25" s="60" t="s">
        <v>310</v>
      </c>
      <c r="K25" s="60" t="s">
        <v>310</v>
      </c>
      <c r="L25" s="60" t="s">
        <v>311</v>
      </c>
      <c r="M25" s="57" t="s">
        <v>312</v>
      </c>
      <c r="N25" s="57" t="s">
        <v>313</v>
      </c>
      <c r="O25" s="412">
        <v>6.0299999999999999E-2</v>
      </c>
    </row>
    <row r="26" spans="1:15">
      <c r="A26" s="56">
        <v>19</v>
      </c>
      <c r="B26" s="56" t="s">
        <v>314</v>
      </c>
      <c r="C26" s="57" t="s">
        <v>277</v>
      </c>
      <c r="D26" s="57" t="s">
        <v>277</v>
      </c>
      <c r="E26" s="57" t="s">
        <v>277</v>
      </c>
      <c r="F26" s="57" t="s">
        <v>277</v>
      </c>
      <c r="G26" s="57" t="s">
        <v>277</v>
      </c>
      <c r="H26" s="57" t="s">
        <v>277</v>
      </c>
      <c r="I26" s="57" t="s">
        <v>277</v>
      </c>
      <c r="J26" s="57" t="s">
        <v>315</v>
      </c>
      <c r="K26" s="57" t="s">
        <v>315</v>
      </c>
      <c r="L26" s="57" t="s">
        <v>315</v>
      </c>
      <c r="M26" s="57" t="s">
        <v>315</v>
      </c>
      <c r="N26" s="57" t="s">
        <v>315</v>
      </c>
      <c r="O26" s="57" t="s">
        <v>315</v>
      </c>
    </row>
    <row r="27" spans="1:15">
      <c r="A27" s="61" t="s">
        <v>316</v>
      </c>
      <c r="B27" s="56" t="s">
        <v>317</v>
      </c>
      <c r="C27" s="57" t="s">
        <v>318</v>
      </c>
      <c r="D27" s="57" t="s">
        <v>318</v>
      </c>
      <c r="E27" s="57" t="s">
        <v>318</v>
      </c>
      <c r="F27" s="57" t="s">
        <v>318</v>
      </c>
      <c r="G27" s="57" t="s">
        <v>318</v>
      </c>
      <c r="H27" s="57" t="s">
        <v>318</v>
      </c>
      <c r="I27" s="57" t="s">
        <v>318</v>
      </c>
      <c r="J27" s="57" t="s">
        <v>319</v>
      </c>
      <c r="K27" s="57" t="s">
        <v>319</v>
      </c>
      <c r="L27" s="57" t="s">
        <v>319</v>
      </c>
      <c r="M27" s="57" t="s">
        <v>319</v>
      </c>
      <c r="N27" s="57" t="s">
        <v>319</v>
      </c>
      <c r="O27" s="57" t="s">
        <v>319</v>
      </c>
    </row>
    <row r="28" spans="1:15">
      <c r="A28" s="61" t="s">
        <v>320</v>
      </c>
      <c r="B28" s="56" t="s">
        <v>321</v>
      </c>
      <c r="C28" s="57" t="s">
        <v>318</v>
      </c>
      <c r="D28" s="57" t="s">
        <v>318</v>
      </c>
      <c r="E28" s="57" t="s">
        <v>318</v>
      </c>
      <c r="F28" s="57" t="s">
        <v>318</v>
      </c>
      <c r="G28" s="57" t="s">
        <v>318</v>
      </c>
      <c r="H28" s="57" t="s">
        <v>318</v>
      </c>
      <c r="I28" s="57" t="s">
        <v>318</v>
      </c>
      <c r="J28" s="57" t="s">
        <v>319</v>
      </c>
      <c r="K28" s="57" t="s">
        <v>319</v>
      </c>
      <c r="L28" s="57" t="s">
        <v>319</v>
      </c>
      <c r="M28" s="57" t="s">
        <v>319</v>
      </c>
      <c r="N28" s="57" t="s">
        <v>319</v>
      </c>
      <c r="O28" s="57" t="s">
        <v>319</v>
      </c>
    </row>
    <row r="29" spans="1:15">
      <c r="A29" s="56">
        <v>21</v>
      </c>
      <c r="B29" s="56" t="s">
        <v>322</v>
      </c>
      <c r="C29" s="57" t="s">
        <v>257</v>
      </c>
      <c r="D29" s="57" t="s">
        <v>315</v>
      </c>
      <c r="E29" s="57" t="s">
        <v>315</v>
      </c>
      <c r="F29" s="57" t="s">
        <v>315</v>
      </c>
      <c r="G29" s="57"/>
      <c r="H29" s="57"/>
      <c r="I29" s="57"/>
      <c r="J29" s="57" t="s">
        <v>315</v>
      </c>
      <c r="K29" s="57" t="s">
        <v>315</v>
      </c>
      <c r="L29" s="57" t="s">
        <v>315</v>
      </c>
      <c r="M29" s="57" t="s">
        <v>315</v>
      </c>
      <c r="N29" s="57" t="s">
        <v>315</v>
      </c>
      <c r="O29" s="57" t="s">
        <v>315</v>
      </c>
    </row>
    <row r="30" spans="1:15">
      <c r="A30" s="56">
        <v>22</v>
      </c>
      <c r="B30" s="56" t="s">
        <v>323</v>
      </c>
      <c r="C30" s="57" t="s">
        <v>324</v>
      </c>
      <c r="D30" s="57" t="s">
        <v>324</v>
      </c>
      <c r="E30" s="57" t="s">
        <v>324</v>
      </c>
      <c r="F30" s="57" t="s">
        <v>324</v>
      </c>
      <c r="G30" s="57" t="s">
        <v>325</v>
      </c>
      <c r="H30" s="57" t="s">
        <v>325</v>
      </c>
      <c r="I30" s="57" t="s">
        <v>325</v>
      </c>
      <c r="J30" s="57" t="s">
        <v>326</v>
      </c>
      <c r="K30" s="57" t="s">
        <v>326</v>
      </c>
      <c r="L30" s="57" t="s">
        <v>326</v>
      </c>
      <c r="M30" s="57" t="s">
        <v>326</v>
      </c>
      <c r="N30" s="57" t="s">
        <v>326</v>
      </c>
      <c r="O30" s="57" t="s">
        <v>326</v>
      </c>
    </row>
    <row r="31" spans="1:15">
      <c r="A31" s="56">
        <v>23</v>
      </c>
      <c r="B31" s="56" t="s">
        <v>327</v>
      </c>
      <c r="C31" s="60" t="s">
        <v>257</v>
      </c>
      <c r="D31" s="60" t="s">
        <v>328</v>
      </c>
      <c r="E31" s="60" t="s">
        <v>328</v>
      </c>
      <c r="F31" s="60" t="s">
        <v>328</v>
      </c>
      <c r="G31" s="60" t="s">
        <v>328</v>
      </c>
      <c r="H31" s="60" t="s">
        <v>328</v>
      </c>
      <c r="I31" s="60" t="s">
        <v>328</v>
      </c>
      <c r="J31" s="57" t="s">
        <v>329</v>
      </c>
      <c r="K31" s="57" t="s">
        <v>329</v>
      </c>
      <c r="L31" s="57" t="s">
        <v>329</v>
      </c>
      <c r="M31" s="57" t="s">
        <v>329</v>
      </c>
      <c r="N31" s="57" t="s">
        <v>329</v>
      </c>
      <c r="O31" s="57" t="s">
        <v>329</v>
      </c>
    </row>
    <row r="32" spans="1:15" ht="67.2">
      <c r="A32" s="56">
        <v>24</v>
      </c>
      <c r="B32" s="56" t="s">
        <v>330</v>
      </c>
      <c r="C32" s="60" t="s">
        <v>257</v>
      </c>
      <c r="D32" s="60" t="s">
        <v>331</v>
      </c>
      <c r="E32" s="60" t="s">
        <v>331</v>
      </c>
      <c r="F32" s="60" t="s">
        <v>331</v>
      </c>
      <c r="G32" s="60" t="s">
        <v>331</v>
      </c>
      <c r="H32" s="60" t="s">
        <v>331</v>
      </c>
      <c r="I32" s="60" t="s">
        <v>331</v>
      </c>
      <c r="J32" s="60" t="s">
        <v>257</v>
      </c>
      <c r="K32" s="60" t="s">
        <v>257</v>
      </c>
      <c r="L32" s="60" t="s">
        <v>257</v>
      </c>
      <c r="M32" s="60" t="s">
        <v>257</v>
      </c>
      <c r="N32" s="60" t="s">
        <v>257</v>
      </c>
      <c r="O32" s="60" t="s">
        <v>257</v>
      </c>
    </row>
    <row r="33" spans="1:15">
      <c r="A33" s="56">
        <v>25</v>
      </c>
      <c r="B33" s="56" t="s">
        <v>332</v>
      </c>
      <c r="C33" s="57" t="s">
        <v>257</v>
      </c>
      <c r="D33" s="57" t="s">
        <v>333</v>
      </c>
      <c r="E33" s="57" t="s">
        <v>333</v>
      </c>
      <c r="F33" s="57" t="s">
        <v>333</v>
      </c>
      <c r="G33" s="57" t="s">
        <v>333</v>
      </c>
      <c r="H33" s="57" t="s">
        <v>333</v>
      </c>
      <c r="I33" s="57" t="s">
        <v>333</v>
      </c>
      <c r="J33" s="60" t="s">
        <v>257</v>
      </c>
      <c r="K33" s="60" t="s">
        <v>257</v>
      </c>
      <c r="L33" s="60" t="s">
        <v>257</v>
      </c>
      <c r="M33" s="60" t="s">
        <v>257</v>
      </c>
      <c r="N33" s="60" t="s">
        <v>257</v>
      </c>
      <c r="O33" s="60" t="s">
        <v>257</v>
      </c>
    </row>
    <row r="34" spans="1:15">
      <c r="A34" s="56">
        <v>26</v>
      </c>
      <c r="B34" s="56" t="s">
        <v>334</v>
      </c>
      <c r="C34" s="60" t="s">
        <v>257</v>
      </c>
      <c r="D34" s="60" t="s">
        <v>257</v>
      </c>
      <c r="E34" s="60" t="s">
        <v>257</v>
      </c>
      <c r="F34" s="60" t="s">
        <v>257</v>
      </c>
      <c r="G34" s="60" t="s">
        <v>257</v>
      </c>
      <c r="H34" s="60" t="s">
        <v>257</v>
      </c>
      <c r="I34" s="60" t="s">
        <v>257</v>
      </c>
      <c r="J34" s="60" t="s">
        <v>257</v>
      </c>
      <c r="K34" s="60" t="s">
        <v>257</v>
      </c>
      <c r="L34" s="60" t="s">
        <v>257</v>
      </c>
      <c r="M34" s="60" t="s">
        <v>257</v>
      </c>
      <c r="N34" s="60" t="s">
        <v>257</v>
      </c>
      <c r="O34" s="60" t="s">
        <v>257</v>
      </c>
    </row>
    <row r="35" spans="1:15">
      <c r="A35" s="56">
        <v>27</v>
      </c>
      <c r="B35" s="56" t="s">
        <v>335</v>
      </c>
      <c r="C35" s="57" t="s">
        <v>257</v>
      </c>
      <c r="D35" s="57" t="s">
        <v>319</v>
      </c>
      <c r="E35" s="57" t="s">
        <v>319</v>
      </c>
      <c r="F35" s="57" t="s">
        <v>319</v>
      </c>
      <c r="G35" s="57" t="s">
        <v>319</v>
      </c>
      <c r="H35" s="57" t="s">
        <v>319</v>
      </c>
      <c r="I35" s="57" t="s">
        <v>319</v>
      </c>
      <c r="J35" s="60" t="s">
        <v>257</v>
      </c>
      <c r="K35" s="60" t="s">
        <v>257</v>
      </c>
      <c r="L35" s="60" t="s">
        <v>257</v>
      </c>
      <c r="M35" s="60" t="s">
        <v>257</v>
      </c>
      <c r="N35" s="60" t="s">
        <v>257</v>
      </c>
      <c r="O35" s="60" t="s">
        <v>257</v>
      </c>
    </row>
    <row r="36" spans="1:15">
      <c r="A36" s="56">
        <v>28</v>
      </c>
      <c r="B36" s="56" t="s">
        <v>336</v>
      </c>
      <c r="C36" s="57" t="s">
        <v>257</v>
      </c>
      <c r="D36" s="57" t="s">
        <v>87</v>
      </c>
      <c r="E36" s="57" t="s">
        <v>87</v>
      </c>
      <c r="F36" s="57" t="s">
        <v>87</v>
      </c>
      <c r="G36" s="57" t="s">
        <v>87</v>
      </c>
      <c r="H36" s="57" t="s">
        <v>87</v>
      </c>
      <c r="I36" s="57" t="s">
        <v>87</v>
      </c>
      <c r="J36" s="60" t="s">
        <v>257</v>
      </c>
      <c r="K36" s="60" t="s">
        <v>257</v>
      </c>
      <c r="L36" s="60" t="s">
        <v>257</v>
      </c>
      <c r="M36" s="60" t="s">
        <v>257</v>
      </c>
      <c r="N36" s="60" t="s">
        <v>257</v>
      </c>
      <c r="O36" s="60" t="s">
        <v>257</v>
      </c>
    </row>
    <row r="37" spans="1:15">
      <c r="A37" s="56">
        <v>29</v>
      </c>
      <c r="B37" s="56" t="s">
        <v>337</v>
      </c>
      <c r="C37" s="57" t="s">
        <v>257</v>
      </c>
      <c r="D37" s="57" t="s">
        <v>217</v>
      </c>
      <c r="E37" s="57" t="s">
        <v>217</v>
      </c>
      <c r="F37" s="57" t="s">
        <v>217</v>
      </c>
      <c r="G37" s="57" t="s">
        <v>217</v>
      </c>
      <c r="H37" s="57" t="s">
        <v>217</v>
      </c>
      <c r="I37" s="57" t="s">
        <v>217</v>
      </c>
      <c r="J37" s="60" t="s">
        <v>257</v>
      </c>
      <c r="K37" s="60" t="s">
        <v>257</v>
      </c>
      <c r="L37" s="60" t="s">
        <v>257</v>
      </c>
      <c r="M37" s="60" t="s">
        <v>257</v>
      </c>
      <c r="N37" s="60" t="s">
        <v>257</v>
      </c>
      <c r="O37" s="60" t="s">
        <v>257</v>
      </c>
    </row>
    <row r="38" spans="1:15">
      <c r="A38" s="56">
        <v>30</v>
      </c>
      <c r="B38" s="56" t="s">
        <v>338</v>
      </c>
      <c r="C38" s="60" t="s">
        <v>315</v>
      </c>
      <c r="D38" s="60" t="s">
        <v>277</v>
      </c>
      <c r="E38" s="60" t="s">
        <v>277</v>
      </c>
      <c r="F38" s="60" t="s">
        <v>277</v>
      </c>
      <c r="G38" s="60" t="s">
        <v>277</v>
      </c>
      <c r="H38" s="60" t="s">
        <v>277</v>
      </c>
      <c r="I38" s="60" t="s">
        <v>277</v>
      </c>
      <c r="J38" s="60" t="s">
        <v>315</v>
      </c>
      <c r="K38" s="60" t="s">
        <v>315</v>
      </c>
      <c r="L38" s="60" t="s">
        <v>315</v>
      </c>
      <c r="M38" s="60" t="s">
        <v>315</v>
      </c>
      <c r="N38" s="60" t="s">
        <v>315</v>
      </c>
      <c r="O38" s="60" t="s">
        <v>315</v>
      </c>
    </row>
    <row r="39" spans="1:15" ht="28.8">
      <c r="A39" s="56">
        <v>31</v>
      </c>
      <c r="B39" s="56" t="s">
        <v>339</v>
      </c>
      <c r="C39" s="60" t="s">
        <v>257</v>
      </c>
      <c r="D39" s="60" t="s">
        <v>340</v>
      </c>
      <c r="E39" s="60" t="s">
        <v>340</v>
      </c>
      <c r="F39" s="60" t="s">
        <v>340</v>
      </c>
      <c r="G39" s="60" t="s">
        <v>340</v>
      </c>
      <c r="H39" s="60" t="s">
        <v>340</v>
      </c>
      <c r="I39" s="60" t="s">
        <v>340</v>
      </c>
      <c r="J39" s="60" t="s">
        <v>257</v>
      </c>
      <c r="K39" s="60" t="s">
        <v>257</v>
      </c>
      <c r="L39" s="60" t="s">
        <v>257</v>
      </c>
      <c r="M39" s="60" t="s">
        <v>257</v>
      </c>
      <c r="N39" s="60" t="s">
        <v>257</v>
      </c>
      <c r="O39" s="60" t="s">
        <v>257</v>
      </c>
    </row>
    <row r="40" spans="1:15">
      <c r="A40" s="56">
        <v>32</v>
      </c>
      <c r="B40" s="56" t="s">
        <v>341</v>
      </c>
      <c r="C40" s="57" t="s">
        <v>257</v>
      </c>
      <c r="D40" s="57" t="s">
        <v>333</v>
      </c>
      <c r="E40" s="57" t="s">
        <v>333</v>
      </c>
      <c r="F40" s="57" t="s">
        <v>333</v>
      </c>
      <c r="G40" s="57" t="s">
        <v>333</v>
      </c>
      <c r="H40" s="57" t="s">
        <v>333</v>
      </c>
      <c r="I40" s="57" t="s">
        <v>333</v>
      </c>
      <c r="J40" s="60" t="s">
        <v>257</v>
      </c>
      <c r="K40" s="60" t="s">
        <v>257</v>
      </c>
      <c r="L40" s="60" t="s">
        <v>257</v>
      </c>
      <c r="M40" s="60" t="s">
        <v>257</v>
      </c>
      <c r="N40" s="60" t="s">
        <v>257</v>
      </c>
      <c r="O40" s="60" t="s">
        <v>257</v>
      </c>
    </row>
    <row r="41" spans="1:15">
      <c r="A41" s="56">
        <v>33</v>
      </c>
      <c r="B41" s="56" t="s">
        <v>342</v>
      </c>
      <c r="C41" s="57" t="s">
        <v>257</v>
      </c>
      <c r="D41" s="57" t="s">
        <v>343</v>
      </c>
      <c r="E41" s="57" t="s">
        <v>343</v>
      </c>
      <c r="F41" s="57" t="s">
        <v>343</v>
      </c>
      <c r="G41" s="57" t="s">
        <v>343</v>
      </c>
      <c r="H41" s="57" t="s">
        <v>343</v>
      </c>
      <c r="I41" s="57" t="s">
        <v>343</v>
      </c>
      <c r="J41" s="60" t="s">
        <v>257</v>
      </c>
      <c r="K41" s="60" t="s">
        <v>257</v>
      </c>
      <c r="L41" s="60" t="s">
        <v>257</v>
      </c>
      <c r="M41" s="60" t="s">
        <v>257</v>
      </c>
      <c r="N41" s="60" t="s">
        <v>257</v>
      </c>
      <c r="O41" s="60" t="s">
        <v>257</v>
      </c>
    </row>
    <row r="42" spans="1:15" ht="19.2">
      <c r="A42" s="56">
        <v>34</v>
      </c>
      <c r="B42" s="56" t="s">
        <v>344</v>
      </c>
      <c r="C42" s="60" t="s">
        <v>257</v>
      </c>
      <c r="D42" s="60" t="s">
        <v>345</v>
      </c>
      <c r="E42" s="60" t="s">
        <v>345</v>
      </c>
      <c r="F42" s="60" t="s">
        <v>345</v>
      </c>
      <c r="G42" s="60" t="s">
        <v>345</v>
      </c>
      <c r="H42" s="60" t="s">
        <v>345</v>
      </c>
      <c r="I42" s="60" t="s">
        <v>345</v>
      </c>
      <c r="J42" s="60" t="s">
        <v>257</v>
      </c>
      <c r="K42" s="60" t="s">
        <v>257</v>
      </c>
      <c r="L42" s="60" t="s">
        <v>257</v>
      </c>
      <c r="M42" s="60" t="s">
        <v>257</v>
      </c>
      <c r="N42" s="60" t="s">
        <v>257</v>
      </c>
      <c r="O42" s="60" t="s">
        <v>257</v>
      </c>
    </row>
    <row r="43" spans="1:15">
      <c r="A43" s="56">
        <v>35</v>
      </c>
      <c r="B43" s="56" t="s">
        <v>346</v>
      </c>
      <c r="C43" s="57" t="s">
        <v>241</v>
      </c>
      <c r="D43" s="57" t="s">
        <v>242</v>
      </c>
      <c r="E43" s="57" t="s">
        <v>242</v>
      </c>
      <c r="F43" s="57" t="s">
        <v>242</v>
      </c>
      <c r="G43" s="57" t="s">
        <v>242</v>
      </c>
      <c r="H43" s="57" t="s">
        <v>242</v>
      </c>
      <c r="I43" s="57" t="s">
        <v>242</v>
      </c>
      <c r="J43" s="57" t="s">
        <v>347</v>
      </c>
      <c r="K43" s="57" t="s">
        <v>347</v>
      </c>
      <c r="L43" s="57" t="s">
        <v>347</v>
      </c>
      <c r="M43" s="57" t="s">
        <v>347</v>
      </c>
      <c r="N43" s="57" t="s">
        <v>347</v>
      </c>
      <c r="O43" s="57" t="s">
        <v>347</v>
      </c>
    </row>
    <row r="44" spans="1:15">
      <c r="A44" s="56">
        <v>36</v>
      </c>
      <c r="B44" s="56" t="s">
        <v>348</v>
      </c>
      <c r="C44" s="57" t="s">
        <v>315</v>
      </c>
      <c r="D44" s="57" t="s">
        <v>315</v>
      </c>
      <c r="E44" s="57" t="s">
        <v>315</v>
      </c>
      <c r="F44" s="57" t="s">
        <v>315</v>
      </c>
      <c r="G44" s="57" t="s">
        <v>315</v>
      </c>
      <c r="H44" s="57" t="s">
        <v>315</v>
      </c>
      <c r="I44" s="57" t="s">
        <v>315</v>
      </c>
      <c r="J44" s="57" t="s">
        <v>315</v>
      </c>
      <c r="K44" s="57" t="s">
        <v>315</v>
      </c>
      <c r="L44" s="57" t="s">
        <v>315</v>
      </c>
      <c r="M44" s="57" t="s">
        <v>315</v>
      </c>
      <c r="N44" s="57" t="s">
        <v>315</v>
      </c>
      <c r="O44" s="57" t="s">
        <v>315</v>
      </c>
    </row>
    <row r="45" spans="1:15">
      <c r="A45" s="56">
        <v>37</v>
      </c>
      <c r="B45" s="56" t="s">
        <v>349</v>
      </c>
      <c r="C45" s="60" t="s">
        <v>257</v>
      </c>
      <c r="D45" s="60" t="s">
        <v>257</v>
      </c>
      <c r="E45" s="60" t="s">
        <v>257</v>
      </c>
      <c r="F45" s="60" t="s">
        <v>257</v>
      </c>
      <c r="G45" s="60" t="s">
        <v>257</v>
      </c>
      <c r="H45" s="60" t="s">
        <v>257</v>
      </c>
      <c r="I45" s="60" t="s">
        <v>257</v>
      </c>
      <c r="J45" s="60" t="s">
        <v>257</v>
      </c>
      <c r="K45" s="60" t="s">
        <v>257</v>
      </c>
      <c r="L45" s="60" t="s">
        <v>257</v>
      </c>
      <c r="M45" s="60" t="s">
        <v>257</v>
      </c>
      <c r="N45" s="60" t="s">
        <v>257</v>
      </c>
      <c r="O45" s="60" t="s">
        <v>257</v>
      </c>
    </row>
  </sheetData>
  <phoneticPr fontId="18"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EE8BF-222B-4718-A36C-990F6D57327E}">
  <dimension ref="A1:Q15"/>
  <sheetViews>
    <sheetView showGridLines="0" workbookViewId="0">
      <selection activeCell="I20" sqref="I20"/>
    </sheetView>
  </sheetViews>
  <sheetFormatPr baseColWidth="10" defaultRowHeight="14.4"/>
  <cols>
    <col min="1" max="1" width="7.6640625" customWidth="1"/>
    <col min="2" max="2" width="16.6640625" customWidth="1"/>
    <col min="3" max="3" width="20" bestFit="1" customWidth="1"/>
    <col min="4" max="4" width="13.5546875" customWidth="1"/>
    <col min="5" max="6" width="11.6640625" bestFit="1" customWidth="1"/>
    <col min="7" max="7" width="14.44140625" customWidth="1"/>
    <col min="8" max="8" width="17.5546875" customWidth="1"/>
    <col min="9" max="9" width="16.5546875" customWidth="1"/>
    <col min="10" max="10" width="11.6640625" bestFit="1" customWidth="1"/>
    <col min="11" max="11" width="14.33203125" customWidth="1"/>
    <col min="12" max="12" width="14.44140625" customWidth="1"/>
    <col min="13" max="13" width="16.109375" customWidth="1"/>
    <col min="14" max="15" width="13.88671875" customWidth="1"/>
  </cols>
  <sheetData>
    <row r="1" spans="1:17" ht="25.8">
      <c r="A1" s="165" t="s">
        <v>209</v>
      </c>
      <c r="B1" s="86"/>
      <c r="C1" s="86"/>
      <c r="D1" s="86"/>
      <c r="E1" s="86"/>
      <c r="F1" s="86"/>
      <c r="G1" s="86"/>
      <c r="H1" s="86"/>
      <c r="I1" s="86"/>
      <c r="J1" s="86"/>
      <c r="K1" s="86"/>
      <c r="L1" s="86"/>
      <c r="M1" s="86"/>
      <c r="N1" s="86"/>
      <c r="O1" s="86"/>
    </row>
    <row r="3" spans="1:17">
      <c r="A3" s="87"/>
      <c r="B3" s="87"/>
      <c r="C3" s="87"/>
      <c r="D3" s="87"/>
      <c r="E3" s="87"/>
      <c r="F3" s="87"/>
      <c r="G3" s="87"/>
      <c r="H3" s="87"/>
      <c r="I3" s="87"/>
      <c r="J3" s="87"/>
      <c r="K3" s="87"/>
      <c r="L3" s="87"/>
      <c r="M3" s="87"/>
      <c r="N3" s="87"/>
      <c r="O3" s="87"/>
      <c r="P3" s="87"/>
      <c r="Q3" s="87"/>
    </row>
    <row r="4" spans="1:17" ht="14.4" customHeight="1">
      <c r="A4" s="473"/>
      <c r="B4" s="474"/>
      <c r="C4" s="88" t="s">
        <v>116</v>
      </c>
      <c r="D4" s="88" t="s">
        <v>117</v>
      </c>
      <c r="E4" s="88" t="s">
        <v>118</v>
      </c>
      <c r="F4" s="88" t="s">
        <v>119</v>
      </c>
      <c r="G4" s="88" t="s">
        <v>120</v>
      </c>
      <c r="H4" s="88" t="s">
        <v>121</v>
      </c>
      <c r="I4" s="88" t="s">
        <v>111</v>
      </c>
      <c r="J4" s="88" t="s">
        <v>122</v>
      </c>
      <c r="K4" s="88" t="s">
        <v>123</v>
      </c>
      <c r="L4" s="88" t="s">
        <v>124</v>
      </c>
      <c r="M4" s="88" t="s">
        <v>125</v>
      </c>
      <c r="N4" s="88" t="s">
        <v>126</v>
      </c>
      <c r="O4" s="88" t="s">
        <v>127</v>
      </c>
      <c r="P4" s="87"/>
      <c r="Q4" s="87"/>
    </row>
    <row r="5" spans="1:17">
      <c r="A5" s="475"/>
      <c r="B5" s="476"/>
      <c r="C5" s="498" t="s">
        <v>128</v>
      </c>
      <c r="D5" s="499"/>
      <c r="E5" s="498" t="s">
        <v>129</v>
      </c>
      <c r="F5" s="499"/>
      <c r="G5" s="495" t="s">
        <v>130</v>
      </c>
      <c r="H5" s="495" t="s">
        <v>131</v>
      </c>
      <c r="I5" s="498" t="s">
        <v>132</v>
      </c>
      <c r="J5" s="502"/>
      <c r="K5" s="502"/>
      <c r="L5" s="499"/>
      <c r="M5" s="495" t="s">
        <v>133</v>
      </c>
      <c r="N5" s="495" t="s">
        <v>134</v>
      </c>
      <c r="O5" s="495" t="s">
        <v>135</v>
      </c>
      <c r="P5" s="87"/>
      <c r="Q5" s="87"/>
    </row>
    <row r="6" spans="1:17">
      <c r="A6" s="477"/>
      <c r="B6" s="478"/>
      <c r="C6" s="500"/>
      <c r="D6" s="501"/>
      <c r="E6" s="500"/>
      <c r="F6" s="501"/>
      <c r="G6" s="496"/>
      <c r="H6" s="496"/>
      <c r="I6" s="500"/>
      <c r="J6" s="503"/>
      <c r="K6" s="503"/>
      <c r="L6" s="504"/>
      <c r="M6" s="496"/>
      <c r="N6" s="496"/>
      <c r="O6" s="496"/>
      <c r="P6" s="87"/>
      <c r="Q6" s="87"/>
    </row>
    <row r="7" spans="1:17" ht="86.4">
      <c r="A7" s="158"/>
      <c r="B7" s="159"/>
      <c r="C7" s="88" t="s">
        <v>136</v>
      </c>
      <c r="D7" s="88" t="s">
        <v>137</v>
      </c>
      <c r="E7" s="88" t="s">
        <v>138</v>
      </c>
      <c r="F7" s="88" t="s">
        <v>139</v>
      </c>
      <c r="G7" s="497"/>
      <c r="H7" s="497"/>
      <c r="I7" s="102" t="s">
        <v>140</v>
      </c>
      <c r="J7" s="102" t="s">
        <v>129</v>
      </c>
      <c r="K7" s="102" t="s">
        <v>141</v>
      </c>
      <c r="L7" s="103" t="s">
        <v>142</v>
      </c>
      <c r="M7" s="497"/>
      <c r="N7" s="497"/>
      <c r="O7" s="497"/>
      <c r="P7" s="87"/>
      <c r="Q7" s="87"/>
    </row>
    <row r="8" spans="1:17" ht="28.8">
      <c r="A8" s="104" t="s">
        <v>143</v>
      </c>
      <c r="B8" s="180" t="s">
        <v>144</v>
      </c>
      <c r="C8" s="181"/>
      <c r="D8" s="181"/>
      <c r="E8" s="181"/>
      <c r="F8" s="181"/>
      <c r="G8" s="181"/>
      <c r="H8" s="181"/>
      <c r="I8" s="181"/>
      <c r="J8" s="181"/>
      <c r="K8" s="181"/>
      <c r="L8" s="181"/>
      <c r="M8" s="181"/>
      <c r="N8" s="182"/>
      <c r="O8" s="182"/>
      <c r="P8" s="87"/>
      <c r="Q8" s="87"/>
    </row>
    <row r="9" spans="1:17" ht="72" customHeight="1">
      <c r="A9" s="106"/>
      <c r="B9" s="105" t="s">
        <v>390</v>
      </c>
      <c r="C9" s="117">
        <v>153476.5</v>
      </c>
      <c r="D9" s="118">
        <v>0</v>
      </c>
      <c r="E9" s="118">
        <v>0</v>
      </c>
      <c r="F9" s="118">
        <v>0</v>
      </c>
      <c r="G9" s="118">
        <v>0</v>
      </c>
      <c r="H9" s="119">
        <f>(C9+D9+E9+F9+G9)</f>
        <v>153476.5</v>
      </c>
      <c r="I9" s="120">
        <v>6282.2</v>
      </c>
      <c r="J9" s="118">
        <v>0</v>
      </c>
      <c r="K9" s="118">
        <v>0</v>
      </c>
      <c r="L9" s="120">
        <v>6282.2</v>
      </c>
      <c r="M9" s="121">
        <f>L9*12.5</f>
        <v>78527.5</v>
      </c>
      <c r="N9" s="122">
        <f>1</f>
        <v>1</v>
      </c>
      <c r="O9" s="122">
        <v>0</v>
      </c>
      <c r="P9" s="87"/>
      <c r="Q9" s="87"/>
    </row>
    <row r="10" spans="1:17">
      <c r="A10" s="87"/>
      <c r="B10" s="87"/>
      <c r="C10" s="87"/>
      <c r="D10" s="87"/>
      <c r="E10" s="87"/>
      <c r="F10" s="87"/>
      <c r="G10" s="87"/>
      <c r="H10" s="87"/>
      <c r="I10" s="87"/>
      <c r="J10" s="87"/>
      <c r="K10" s="87"/>
      <c r="L10" s="87"/>
      <c r="M10" s="87"/>
    </row>
    <row r="11" spans="1:17">
      <c r="A11" s="87" t="s">
        <v>391</v>
      </c>
      <c r="B11" s="87"/>
      <c r="C11" s="87"/>
      <c r="D11" s="87"/>
      <c r="E11" s="87"/>
      <c r="F11" s="87"/>
      <c r="G11" s="87"/>
      <c r="H11" s="87"/>
      <c r="I11" s="87"/>
      <c r="J11" s="87"/>
      <c r="K11" s="87"/>
      <c r="L11" s="87"/>
      <c r="M11" s="87"/>
    </row>
    <row r="12" spans="1:17">
      <c r="A12" s="87"/>
      <c r="B12" s="87"/>
      <c r="C12" s="87"/>
      <c r="D12" s="87"/>
      <c r="E12" s="87"/>
      <c r="F12" s="87"/>
      <c r="G12" s="87"/>
      <c r="H12" s="87"/>
      <c r="I12" s="87"/>
      <c r="J12" s="87"/>
      <c r="K12" s="87"/>
      <c r="L12" s="87"/>
      <c r="M12" s="87"/>
    </row>
    <row r="13" spans="1:17">
      <c r="A13" s="87"/>
      <c r="B13" s="87"/>
      <c r="C13" s="87"/>
      <c r="D13" s="87"/>
      <c r="E13" s="87"/>
      <c r="F13" s="87"/>
      <c r="G13" s="87"/>
      <c r="H13" s="87"/>
      <c r="I13" s="87"/>
      <c r="J13" s="87"/>
      <c r="K13" s="87"/>
      <c r="L13" s="87"/>
      <c r="M13" s="87"/>
      <c r="N13" s="87"/>
      <c r="O13" s="87"/>
      <c r="P13" s="87"/>
      <c r="Q13" s="87"/>
    </row>
    <row r="14" spans="1:17">
      <c r="A14" s="87"/>
      <c r="B14" s="87"/>
      <c r="C14" s="87"/>
      <c r="D14" s="87"/>
      <c r="E14" s="87"/>
      <c r="F14" s="87"/>
      <c r="G14" s="87"/>
      <c r="H14" s="87"/>
      <c r="I14" s="87"/>
      <c r="J14" s="87"/>
      <c r="K14" s="87"/>
      <c r="L14" s="87"/>
      <c r="M14" s="87"/>
      <c r="N14" s="87"/>
      <c r="O14" s="87"/>
      <c r="P14" s="87"/>
      <c r="Q14" s="87"/>
    </row>
    <row r="15" spans="1:17">
      <c r="A15" s="87"/>
      <c r="B15" s="87"/>
      <c r="C15" s="87"/>
      <c r="D15" s="87"/>
      <c r="E15" s="87"/>
      <c r="F15" s="87"/>
      <c r="G15" s="87"/>
      <c r="H15" s="87"/>
      <c r="I15" s="87"/>
      <c r="J15" s="87"/>
      <c r="K15" s="87"/>
      <c r="L15" s="87"/>
      <c r="M15" s="87"/>
      <c r="N15" s="87"/>
      <c r="O15" s="87"/>
      <c r="P15" s="87"/>
      <c r="Q15" s="87"/>
    </row>
  </sheetData>
  <mergeCells count="9">
    <mergeCell ref="A4:B6"/>
    <mergeCell ref="N5:N7"/>
    <mergeCell ref="O5:O7"/>
    <mergeCell ref="C5:D6"/>
    <mergeCell ref="E5:F6"/>
    <mergeCell ref="G5:G7"/>
    <mergeCell ref="H5:H7"/>
    <mergeCell ref="I5:L6"/>
    <mergeCell ref="M5:M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532DF-5E97-4D18-902B-DE866F59CA45}">
  <dimension ref="A1:E22"/>
  <sheetViews>
    <sheetView showGridLines="0" workbookViewId="0">
      <selection activeCell="C8" sqref="C8"/>
    </sheetView>
  </sheetViews>
  <sheetFormatPr baseColWidth="10" defaultRowHeight="14.4"/>
  <cols>
    <col min="1" max="1" width="7.6640625" customWidth="1"/>
    <col min="2" max="2" width="58" customWidth="1"/>
    <col min="3" max="3" width="20.6640625" customWidth="1"/>
    <col min="4" max="4" width="33.44140625" customWidth="1"/>
    <col min="6" max="6" width="23" customWidth="1"/>
    <col min="7" max="7" width="16.6640625" customWidth="1"/>
    <col min="8" max="8" width="20" customWidth="1"/>
    <col min="9" max="9" width="26.6640625" customWidth="1"/>
  </cols>
  <sheetData>
    <row r="1" spans="1:5" ht="25.8">
      <c r="A1" s="165" t="s">
        <v>210</v>
      </c>
      <c r="B1" s="14"/>
      <c r="C1" s="16"/>
      <c r="D1" s="14"/>
      <c r="E1" s="14"/>
    </row>
    <row r="2" spans="1:5">
      <c r="B2" s="14"/>
      <c r="C2" s="14"/>
      <c r="D2" s="15"/>
      <c r="E2" s="14"/>
    </row>
    <row r="4" spans="1:5">
      <c r="A4" s="189"/>
      <c r="B4" s="202"/>
      <c r="C4" s="17" t="s">
        <v>116</v>
      </c>
      <c r="D4" s="14"/>
    </row>
    <row r="5" spans="1:5">
      <c r="A5" s="18">
        <v>1</v>
      </c>
      <c r="B5" s="19" t="s">
        <v>85</v>
      </c>
      <c r="C5" s="114">
        <v>79862</v>
      </c>
      <c r="D5" s="14"/>
    </row>
    <row r="6" spans="1:5">
      <c r="A6" s="18">
        <v>2</v>
      </c>
      <c r="B6" s="19" t="s">
        <v>146</v>
      </c>
      <c r="C6" s="115">
        <v>0.02</v>
      </c>
      <c r="D6" s="14"/>
    </row>
    <row r="7" spans="1:5">
      <c r="A7" s="18">
        <v>3</v>
      </c>
      <c r="B7" s="19" t="s">
        <v>147</v>
      </c>
      <c r="C7" s="116">
        <v>1597</v>
      </c>
      <c r="D7" s="14"/>
    </row>
    <row r="13" spans="1:5">
      <c r="B13" s="15"/>
      <c r="C13" s="15"/>
      <c r="D13" s="15"/>
    </row>
    <row r="14" spans="1:5">
      <c r="B14" s="160"/>
      <c r="C14" s="160"/>
      <c r="D14" s="15"/>
    </row>
    <row r="15" spans="1:5">
      <c r="B15" s="160"/>
      <c r="C15" s="160"/>
      <c r="D15" s="15"/>
    </row>
    <row r="16" spans="1:5">
      <c r="B16" s="160"/>
      <c r="C16" s="160"/>
      <c r="D16" s="15"/>
    </row>
    <row r="17" spans="2:4">
      <c r="B17" s="15"/>
      <c r="C17" s="15"/>
      <c r="D17" s="15"/>
    </row>
    <row r="18" spans="2:4">
      <c r="B18" s="15"/>
      <c r="C18" s="15"/>
      <c r="D18" s="15"/>
    </row>
    <row r="19" spans="2:4">
      <c r="B19" s="15"/>
      <c r="C19" s="15"/>
      <c r="D19" s="15"/>
    </row>
    <row r="20" spans="2:4">
      <c r="B20" s="15"/>
      <c r="C20" s="15"/>
      <c r="D20" s="15"/>
    </row>
    <row r="21" spans="2:4">
      <c r="B21" s="15"/>
      <c r="C21" s="15"/>
      <c r="D21" s="15"/>
    </row>
    <row r="22" spans="2:4">
      <c r="B22" s="15"/>
      <c r="C22" s="15"/>
      <c r="D22" s="15"/>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1CD24-A208-4E51-BCEA-EB9839B3D22D}">
  <dimension ref="A1:F20"/>
  <sheetViews>
    <sheetView showGridLines="0" workbookViewId="0">
      <selection activeCell="F20" sqref="F20"/>
    </sheetView>
  </sheetViews>
  <sheetFormatPr baseColWidth="10" defaultRowHeight="14.4"/>
  <cols>
    <col min="1" max="1" width="12.44140625" customWidth="1"/>
    <col min="2" max="2" width="112.33203125" customWidth="1"/>
    <col min="3" max="3" width="41.6640625" customWidth="1"/>
    <col min="6" max="6" width="38.6640625" customWidth="1"/>
  </cols>
  <sheetData>
    <row r="1" spans="1:6" s="99" customFormat="1" ht="25.8">
      <c r="A1" s="165" t="s">
        <v>1086</v>
      </c>
    </row>
    <row r="2" spans="1:6" s="99" customFormat="1"/>
    <row r="3" spans="1:6" s="99" customFormat="1" ht="14.4" customHeight="1">
      <c r="A3" s="330"/>
      <c r="B3" s="330"/>
      <c r="C3" s="330"/>
    </row>
    <row r="4" spans="1:6" ht="15.6">
      <c r="A4" s="505"/>
      <c r="B4" s="505"/>
      <c r="C4" s="248" t="s">
        <v>116</v>
      </c>
    </row>
    <row r="5" spans="1:6" ht="15.6" customHeight="1">
      <c r="A5" s="506"/>
      <c r="B5" s="506"/>
      <c r="C5" s="187" t="s">
        <v>581</v>
      </c>
    </row>
    <row r="6" spans="1:6">
      <c r="A6" s="329">
        <v>1</v>
      </c>
      <c r="B6" s="90" t="s">
        <v>582</v>
      </c>
      <c r="C6" s="114">
        <v>155269</v>
      </c>
    </row>
    <row r="7" spans="1:6">
      <c r="A7" s="329">
        <v>2</v>
      </c>
      <c r="B7" s="90" t="s">
        <v>583</v>
      </c>
      <c r="C7" s="114">
        <v>2116</v>
      </c>
    </row>
    <row r="8" spans="1:6">
      <c r="A8" s="329">
        <v>3</v>
      </c>
      <c r="B8" s="90" t="s">
        <v>584</v>
      </c>
      <c r="C8" s="112">
        <v>0</v>
      </c>
    </row>
    <row r="9" spans="1:6">
      <c r="A9" s="329">
        <v>4</v>
      </c>
      <c r="B9" s="90" t="s">
        <v>585</v>
      </c>
      <c r="C9" s="112">
        <v>0</v>
      </c>
    </row>
    <row r="10" spans="1:6" ht="28.8">
      <c r="A10" s="329">
        <v>5</v>
      </c>
      <c r="B10" s="90" t="s">
        <v>586</v>
      </c>
      <c r="C10" s="112">
        <v>0</v>
      </c>
    </row>
    <row r="11" spans="1:6">
      <c r="A11" s="329">
        <v>6</v>
      </c>
      <c r="B11" s="90" t="s">
        <v>587</v>
      </c>
      <c r="C11" s="112">
        <v>0</v>
      </c>
    </row>
    <row r="12" spans="1:6">
      <c r="A12" s="329">
        <v>7</v>
      </c>
      <c r="B12" s="90" t="s">
        <v>588</v>
      </c>
      <c r="C12" s="112">
        <v>0</v>
      </c>
    </row>
    <row r="13" spans="1:6">
      <c r="A13" s="329">
        <v>8</v>
      </c>
      <c r="B13" s="90" t="s">
        <v>589</v>
      </c>
      <c r="C13" s="114">
        <v>-51.064732999999997</v>
      </c>
    </row>
    <row r="14" spans="1:6">
      <c r="A14" s="329">
        <v>9</v>
      </c>
      <c r="B14" s="90" t="s">
        <v>590</v>
      </c>
      <c r="C14" s="112">
        <v>0</v>
      </c>
      <c r="E14" s="341"/>
    </row>
    <row r="15" spans="1:6">
      <c r="A15" s="329">
        <v>10</v>
      </c>
      <c r="B15" s="90" t="s">
        <v>591</v>
      </c>
      <c r="C15" s="114">
        <v>6784.5194623799998</v>
      </c>
      <c r="F15" s="99"/>
    </row>
    <row r="16" spans="1:6">
      <c r="A16" s="329">
        <v>11</v>
      </c>
      <c r="B16" s="90" t="s">
        <v>592</v>
      </c>
      <c r="C16" s="112">
        <v>0</v>
      </c>
    </row>
    <row r="17" spans="1:3">
      <c r="A17" s="329" t="s">
        <v>593</v>
      </c>
      <c r="B17" s="90" t="s">
        <v>594</v>
      </c>
      <c r="C17" s="112">
        <v>0</v>
      </c>
    </row>
    <row r="18" spans="1:3">
      <c r="A18" s="329" t="s">
        <v>595</v>
      </c>
      <c r="B18" s="90" t="s">
        <v>596</v>
      </c>
      <c r="C18" s="112">
        <v>0</v>
      </c>
    </row>
    <row r="19" spans="1:3">
      <c r="A19" s="329">
        <v>12</v>
      </c>
      <c r="B19" s="90" t="s">
        <v>597</v>
      </c>
      <c r="C19" s="421">
        <f>C20-C6-C7-C8-C9-C10-C11-C12-C13-C14-C15-C16-C17-C18</f>
        <v>-1353.9191979999896</v>
      </c>
    </row>
    <row r="20" spans="1:3" ht="15.6">
      <c r="A20" s="329">
        <v>13</v>
      </c>
      <c r="B20" s="249" t="s">
        <v>493</v>
      </c>
      <c r="C20" s="422">
        <f>'LR2'!C54</f>
        <v>162764.53553138001</v>
      </c>
    </row>
  </sheetData>
  <mergeCells count="2">
    <mergeCell ref="A4:A5"/>
    <mergeCell ref="B4:B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P I E A A B Q S w M E F A A C A A g A 0 G 1 E V A V h 0 Z C k A A A A 9 Q A A A B I A H A B D b 2 5 m a W c v U G F j a 2 F n Z S 5 4 b W w g o h g A K K A U A A A A A A A A A A A A A A A A A A A A A A A A A A A A h Y 8 x D o I w G I W v Q r r T l m o M k p 8 y u I q a m B j X W i o 0 Q j G 0 C H d z 8 E h e Q Y y i b o 7 v e 9 / w 3 v 1 6 g 6 S v S u + i G q t r E 6 M A U + Q p I + t M m z x G r T v 6 I U o 4 b I Q 8 i V x 5 g 2 x s 1 N s s R o V z 5 4 i Q r u t w N 8 F 1 k x N G a U D 2 6 X I r C 1 U J 9 J H 1 f 9 n X x j p h p E I c d q 8 x n O H 5 D I d T h i m Q k U G q z b d n w 9 x n + w N h 0 Z a u b R Q 3 B 3 + 1 B j J G I O 8 L / A F Q S w M E F A A C A A g A 0 G 1 E 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B t R F S Z f b Y F 7 A E A A B g F A A A T A B w A R m 9 y b X V s Y X M v U 2 V j d G l v b j E u b S C i G A A o o B Q A A A A A A A A A A A A A A A A A A A A A A A A A A A C N k 0 F r 2 0 A Q h e 8 G / 4 d B v d g g j K S 0 T Z P g g 1 E S W k w h 2 I Y e b B P W 0 t j e e r W r z o 6 C j f F / 7 8 p q E h e 0 t L o I v c f M v G 9 2 Z T F j a T R M m 3 d 8 1 + 1 0 O 3 Y r C H P 4 E K Q Q X U M U g Y A J b p w t F G z M C 5 I u U L M N Y A g K u d s B 9 4 y l y t E J D / s M 1 e C H o d 3 K m F 3 v U S o c p E Z z X d A L v t 8 u 7 u W L t D + N f p 5 I K 3 f G 8 o G k 3 i z G o p Q s 1 O v n k 1 S C 4 G o x E y t U C g m S K I k X q S E s B 3 t l 9 0 E / B F 0 p F Q J T h f 2 w C d E k H k T R o D 0 x P E + 3 i F w H P + c 9 z r 8 x F s N / V Q X h W O p 8 G D T F y 9 P 8 X r B Y v s 1 8 N L Q m L A p 0 C 6 i r 7 I 7 k m p H q M S 6 / W 8 A T m c I w f k W R O 7 v 3 v z F D m P + p H C k 1 z Y R b i R 3 W v M t 3 4 A e d E z L w o c T 3 e T M S 2 q 4 N F a l R V a F n z q y n e o O G x + N F p F 4 6 g e m o D 6 m 7 B J J B 6 B w y U 7 k j p F I Q H y B r d J J 2 Z 8 + u a 4 q Q o 5 K u p 0 R 7 C 1 N 2 s q B c W n e N R m V J R m R b Y A N Z c 8 p A + K u S L s q Z d t 6 6 A 0 O g j G M G U f H W k G T X e e l W U p M C 4 5 5 P I b j U Z 8 D k V R f 6 c C F f t c s f 2 + V P 7 f L n d v m 6 X f 7 S L t + 0 y 3 H k 0 W O P 7 g G N P a S x B z X 2 s M Y e 2 N h D G 7 / h 6 q p Y I V 1 a N 1 4 r i f y W B z z x g C c e 8 M Q D n v w F f u p 3 O 1 K 3 / U l 3 v w F Q S w E C L Q A U A A I A C A D Q b U R U B W H R k K Q A A A D 1 A A A A E g A A A A A A A A A A A A A A A A A A A A A A Q 2 9 u Z m l n L 1 B h Y 2 t h Z 2 U u e G 1 s U E s B A i 0 A F A A C A A g A 0 G 1 E V A / K 6 a u k A A A A 6 Q A A A B M A A A A A A A A A A A A A A A A A 8 A A A A F t D b 2 5 0 Z W 5 0 X 1 R 5 c G V z X S 5 4 b W x Q S w E C L Q A U A A I A C A D Q b U R U m X 2 2 B e w B A A A Y B Q A A E w A A A A A A A A A A A A A A A A D h A Q A A R m 9 y b X V s Y X M v U 2 V j d G l v b j E u b V B L B Q Y A A A A A A w A D A M I A A A A a 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3 B g A A A A A A A N U G 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D J T I w M D c l M j A w M C U y M G E l M j B S Z W d p b 2 5 h b C U y M G d v d m V y b m 1 l b n R 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l J l c 3 V s d F R 5 c G U i I F Z h b H V l P S J z V G F i b G U i I C 8 + P E V u d H J 5 I F R 5 c G U 9 I k J 1 Z m Z l c k 5 l e H R S Z W Z y Z X N o I i B W Y W x 1 Z T 0 i b D E i I C 8 + P E V u d H J 5 I F R 5 c G U 9 I k Z p b G x F c n J v c k N v Z G U i I F Z h b H V l P S J z V W 5 r b m 9 3 b i I g L z 4 8 R W 5 0 c n k g V H l w Z T 0 i R m l s b E V y c m 9 y T W V z c 2 F n Z S I g V m F s d W U 9 I n N O Z W R s Y X N 0 a W 5 n Z W 4 g b W l z b H l r d G V z L i I g L z 4 8 R W 5 0 c n k g V H l w Z T 0 i R m l s b E x h c 3 R V c G R h d G V k I i B W Y W x 1 Z T 0 i Z D I w M j I t M D I t M D R U M T I 6 N D Y 6 M z I u M D g 4 N z Y 4 M F o i I C 8 + P E V u d H J 5 I F R 5 c G U 9 I k Z p b G x T d G F 0 d X M i I F Z h b H V l P S J z R X J y b 3 I i I C 8 + P C 9 T d G F i b G V F b n R y a W V z P j w v S X R l b T 4 8 S X R l b T 4 8 S X R l b U x v Y 2 F 0 a W 9 u P j x J d G V t V H l w Z T 5 G b 3 J t d W x h P C 9 J d G V t V H l w Z T 4 8 S X R l b V B h d G g + U 2 V j d G l v b j E v Q y U y M D A 3 J T I w M D A l M j B h J T I w U m V n a W 9 u Y W w l M j B n b 3 Z l c m 5 t Z W 5 0 c y 9 L a W x k Z T w v S X R l b V B h d G g + P C 9 J d G V t T G 9 j Y X R p b 2 4 + P F N 0 Y W J s Z U V u d H J p Z X M g L z 4 8 L 0 l 0 Z W 0 + P E l 0 Z W 0 + P E l 0 Z W 1 M b 2 N h d G l v b j 4 8 S X R l b V R 5 c G U + R m 9 y b X V s Y T w v S X R l b V R 5 c G U + P E l 0 Z W 1 Q Y X R o P l N l Y 3 R p b 2 4 x L 0 M l M j A w N y U y M D A w J T I w Y S U y M F J l Z 2 l v b m F s J T I w Z 2 9 2 Z X J u b W V u d H M v Q y U y M D A 3 L j A w L m E l M j B S Z W d p b 2 5 h b C U y M G d v d m V y b m 1 l b n R z J T I w X 1 N o Z W V 0 P C 9 J d G V t U G F 0 a D 4 8 L 0 l 0 Z W 1 M b 2 N h d G l v b j 4 8 U 3 R h Y m x l R W 5 0 c m l l c y A v P j w v S X R l b T 4 8 S X R l b T 4 8 S X R l b U x v Y 2 F 0 a W 9 u P j x J d G V t V H l w Z T 5 G b 3 J t d W x h P C 9 J d G V t V H l w Z T 4 8 S X R l b V B h d G g + U 2 V j d G l v b j E v Q y U y M D A 3 J T I w M D A l M j B h J T I w U m V n a W 9 u Y W w l M j B n b 3 Z l c m 5 t Z W 5 0 c y 9 G b 3 J m c m V t b W V k Z S U y M G 9 2 Z X J z a 3 J p Z n R l c j w v S X R l b V B h d G g + P C 9 J d G V t T G 9 j Y X R p b 2 4 + P F N 0 Y W J s Z U V u d H J p Z X M g L z 4 8 L 0 l 0 Z W 0 + P E l 0 Z W 0 + P E l 0 Z W 1 M b 2 N h d G l v b j 4 8 S X R l b V R 5 c G U + R m 9 y b X V s Y T w v S X R l b V R 5 c G U + P E l 0 Z W 1 Q Y X R o P l N l Y 3 R p b 2 4 x L 0 M l M j A w N y U y M D A w J T I w Y S U y M F J l Z 2 l v b m F s J T I w Z 2 9 2 Z X J u b W V u d H M v R W 5 k c m V 0 J T I w d H l w Z T w v S X R l b V B h d G g + P C 9 J d G V t T G 9 j Y X R p b 2 4 + P F N 0 Y W J s Z U V u d H J p Z X M g L z 4 8 L 0 l 0 Z W 0 + P C 9 J d G V t c z 4 8 L 0 x v Y 2 F s U G F j a 2 F n Z U 1 l d G F k Y X R h R m l s Z T 4 W A A A A U E s F B g A A A A A A A A A A A A A A A A A A A A A A A N o A A A A B A A A A 0 I y d 3 w E V 0 R G M e g D A T 8 K X 6 w E A A A C O a 7 h E 2 i C s Q 6 i f V Z z v + X j O A A A A A A I A A A A A A A N m A A D A A A A A E A A A A P c q t + X q w m H J 0 I E q 4 W E P f x s A A A A A B I A A A K A A A A A Q A A A A f G N a k 0 J 9 V 7 A p J X B 0 O G b M V F A A A A A y d r C P m 0 j c S 5 Y x l U l S e H 7 S M / T W 5 N a + A Q r h D 6 F e 7 i l / x A c j E f 8 y h I u P j d f d 1 x G 3 D b d u Q S L G V H U g D 1 k C 1 n 8 N B M D A Y j z l d A i i i G F e h n g Q 7 Y A g j R Q A A A A I 8 M g 7 6 z Q n 2 h W 7 n 9 l / O k l y j L 8 2 T Q = = < / D a t a M a s h u p > 
</file>

<file path=customXml/itemProps1.xml><?xml version="1.0" encoding="utf-8"?>
<ds:datastoreItem xmlns:ds="http://schemas.openxmlformats.org/officeDocument/2006/customXml" ds:itemID="{1F356DDC-B2F5-4F59-9CDE-C8351F6C4B6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32</vt:i4>
      </vt:variant>
      <vt:variant>
        <vt:lpstr>Navngitte områder</vt:lpstr>
      </vt:variant>
      <vt:variant>
        <vt:i4>2</vt:i4>
      </vt:variant>
    </vt:vector>
  </HeadingPairs>
  <TitlesOfParts>
    <vt:vector size="34" baseType="lpstr">
      <vt:lpstr>Contents</vt:lpstr>
      <vt:lpstr>KM1</vt:lpstr>
      <vt:lpstr>OV1</vt:lpstr>
      <vt:lpstr>CC1</vt:lpstr>
      <vt:lpstr>CC2</vt:lpstr>
      <vt:lpstr>CCA</vt:lpstr>
      <vt:lpstr>CCYB1</vt:lpstr>
      <vt:lpstr>CCYB2</vt:lpstr>
      <vt:lpstr>LR1</vt:lpstr>
      <vt:lpstr>LR2</vt:lpstr>
      <vt:lpstr>LR3</vt:lpstr>
      <vt:lpstr>LIQ1</vt:lpstr>
      <vt:lpstr>LIQ2</vt:lpstr>
      <vt:lpstr>CR1</vt:lpstr>
      <vt:lpstr>CQ1</vt:lpstr>
      <vt:lpstr>CQ3</vt:lpstr>
      <vt:lpstr>CQ5</vt:lpstr>
      <vt:lpstr>CR4</vt:lpstr>
      <vt:lpstr>CR5</vt:lpstr>
      <vt:lpstr>CCR1</vt:lpstr>
      <vt:lpstr>CCR2</vt:lpstr>
      <vt:lpstr>CCR3</vt:lpstr>
      <vt:lpstr>CCR5</vt:lpstr>
      <vt:lpstr>CCR8</vt:lpstr>
      <vt:lpstr>OR1</vt:lpstr>
      <vt:lpstr>REM1</vt:lpstr>
      <vt:lpstr>AE1</vt:lpstr>
      <vt:lpstr>AE3</vt:lpstr>
      <vt:lpstr>IRRBB1</vt:lpstr>
      <vt:lpstr>KM2</vt:lpstr>
      <vt:lpstr>TLAC1</vt:lpstr>
      <vt:lpstr>TLAC3</vt:lpstr>
      <vt:lpstr>Contents!_Toc66961294</vt:lpstr>
      <vt:lpstr>'LIQ2'!Utskriftsområde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Svein Maberg</dc:creator>
  <cp:lastModifiedBy>Svein Maberg</cp:lastModifiedBy>
  <cp:lastPrinted>2023-03-21T07:13:16Z</cp:lastPrinted>
  <dcterms:created xsi:type="dcterms:W3CDTF">2022-01-30T12:35:16Z</dcterms:created>
  <dcterms:modified xsi:type="dcterms:W3CDTF">2023-03-30T09:54:20Z</dcterms:modified>
</cp:coreProperties>
</file>